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学事部書記センター（豊洲）\機械学群\機械機能工学科\JABEE（機械機能）\★応用コース\2018年度（4年生以下全員JABEE）\【HP用】達成度総合評価表\"/>
    </mc:Choice>
  </mc:AlternateContent>
  <bookViews>
    <workbookView xWindow="0" yWindow="0" windowWidth="14700" windowHeight="12915" tabRatio="711" activeTab="1"/>
  </bookViews>
  <sheets>
    <sheet name="【記入例】" sheetId="1" r:id="rId1"/>
    <sheet name="2018年度入学生" sheetId="9" r:id="rId2"/>
    <sheet name="【参考】学習・教育到達目標対応表（共通科目）" sheetId="2" r:id="rId3"/>
    <sheet name="【参考】学習・教育到達目標対応表（専門科目）" sheetId="8" r:id="rId4"/>
  </sheets>
  <definedNames>
    <definedName name="_xlnm._FilterDatabase" localSheetId="2" hidden="1">'【参考】学習・教育到達目標対応表（共通科目）'!$A$3:$F$204</definedName>
    <definedName name="_xlnm.Print_Area" localSheetId="0">【記入例】!$A$1:$AK$63</definedName>
    <definedName name="_xlnm.Print_Area" localSheetId="3">'【参考】学習・教育到達目標対応表（専門科目）'!$A$1:$K$57</definedName>
    <definedName name="_xlnm.Print_Area" localSheetId="1">'2018年度入学生'!$A$1:$AK$75</definedName>
    <definedName name="_xlnm.Print_Titles" localSheetId="2">'【参考】学習・教育到達目標対応表（共通科目）'!$1:$3</definedName>
    <definedName name="あ" localSheetId="0">#REF!</definedName>
    <definedName name="あ" localSheetId="1">#REF!</definedName>
    <definedName name="あ">#REF!</definedName>
    <definedName name="シート" localSheetId="1">#REF!</definedName>
    <definedName name="シー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192" i="9" l="1"/>
  <c r="AD169" i="9"/>
  <c r="N159" i="9"/>
  <c r="N155" i="9"/>
  <c r="N144" i="9"/>
  <c r="AD142" i="9"/>
  <c r="AD134" i="9"/>
  <c r="AD133" i="9"/>
  <c r="AD132" i="9"/>
  <c r="AD131" i="9"/>
  <c r="AD135" i="9" s="1"/>
  <c r="AF130" i="9"/>
  <c r="AE131" i="9" s="1"/>
  <c r="AD130" i="9"/>
  <c r="AE130" i="9" s="1"/>
  <c r="K73" i="9"/>
  <c r="J73" i="9"/>
  <c r="K72" i="9"/>
  <c r="J72" i="9"/>
  <c r="K71" i="9"/>
  <c r="J71" i="9"/>
  <c r="K70" i="9"/>
  <c r="J70" i="9"/>
  <c r="K69" i="9"/>
  <c r="J69" i="9"/>
  <c r="K68" i="9"/>
  <c r="J68" i="9"/>
  <c r="AD67" i="9"/>
  <c r="K67" i="9"/>
  <c r="J67" i="9"/>
  <c r="AD66" i="9"/>
  <c r="K66" i="9"/>
  <c r="J66" i="9"/>
  <c r="AD65" i="9"/>
  <c r="K65" i="9"/>
  <c r="J65" i="9"/>
  <c r="AD64" i="9"/>
  <c r="K64" i="9"/>
  <c r="J64" i="9"/>
  <c r="AD63" i="9"/>
  <c r="K63" i="9"/>
  <c r="J63" i="9"/>
  <c r="AD62" i="9"/>
  <c r="K62" i="9"/>
  <c r="J62" i="9"/>
  <c r="AD61" i="9"/>
  <c r="K61" i="9"/>
  <c r="J61" i="9"/>
  <c r="AD60" i="9"/>
  <c r="K60" i="9"/>
  <c r="J60" i="9"/>
  <c r="AD59" i="9"/>
  <c r="K59" i="9"/>
  <c r="J59" i="9"/>
  <c r="AD58" i="9"/>
  <c r="K58" i="9"/>
  <c r="J58" i="9"/>
  <c r="AD57" i="9"/>
  <c r="K57" i="9"/>
  <c r="J57" i="9"/>
  <c r="AD56" i="9"/>
  <c r="K56" i="9"/>
  <c r="J56" i="9"/>
  <c r="AD55" i="9"/>
  <c r="K55" i="9"/>
  <c r="J55" i="9"/>
  <c r="AD54" i="9"/>
  <c r="K54" i="9"/>
  <c r="J54" i="9"/>
  <c r="AD53" i="9"/>
  <c r="K53" i="9"/>
  <c r="J53" i="9"/>
  <c r="AD52" i="9"/>
  <c r="K52" i="9"/>
  <c r="J52" i="9"/>
  <c r="AD51" i="9"/>
  <c r="K51" i="9"/>
  <c r="J51" i="9"/>
  <c r="AB50" i="9"/>
  <c r="AC50" i="9" s="1"/>
  <c r="K50" i="9"/>
  <c r="J50" i="9"/>
  <c r="AH49" i="9"/>
  <c r="AC49" i="9"/>
  <c r="AB49" i="9"/>
  <c r="K49" i="9"/>
  <c r="J49" i="9"/>
  <c r="AC48" i="9"/>
  <c r="AB48" i="9"/>
  <c r="K48" i="9"/>
  <c r="J48" i="9"/>
  <c r="AD47" i="9"/>
  <c r="AC47" i="9"/>
  <c r="K47" i="9"/>
  <c r="J47" i="9"/>
  <c r="AD46" i="9"/>
  <c r="AC46" i="9"/>
  <c r="K46" i="9"/>
  <c r="J46" i="9"/>
  <c r="AD45" i="9"/>
  <c r="AC45" i="9"/>
  <c r="K45" i="9"/>
  <c r="J45" i="9"/>
  <c r="AH44" i="9"/>
  <c r="AD44" i="9"/>
  <c r="AC44" i="9"/>
  <c r="K44" i="9"/>
  <c r="J44" i="9"/>
  <c r="AD43" i="9"/>
  <c r="AC43" i="9"/>
  <c r="K43" i="9"/>
  <c r="J43" i="9"/>
  <c r="AD42" i="9"/>
  <c r="AC42" i="9"/>
  <c r="K42" i="9"/>
  <c r="J42" i="9"/>
  <c r="AD41" i="9"/>
  <c r="AC41" i="9"/>
  <c r="K41" i="9"/>
  <c r="J41" i="9"/>
  <c r="AC40" i="9"/>
  <c r="AB40" i="9"/>
  <c r="K40" i="9"/>
  <c r="J40" i="9"/>
  <c r="AE39" i="9"/>
  <c r="AB39" i="9"/>
  <c r="AC39" i="9" s="1"/>
  <c r="K39" i="9"/>
  <c r="J39" i="9"/>
  <c r="K38" i="9"/>
  <c r="J38" i="9"/>
  <c r="AH37" i="9"/>
  <c r="AD37" i="9"/>
  <c r="AC37" i="9"/>
  <c r="K37" i="9"/>
  <c r="J37" i="9"/>
  <c r="AB36" i="9"/>
  <c r="AC36" i="9" s="1"/>
  <c r="K36" i="9"/>
  <c r="J36" i="9"/>
  <c r="AB35" i="9"/>
  <c r="AC35" i="9" s="1"/>
  <c r="K35" i="9"/>
  <c r="J35" i="9"/>
  <c r="AD34" i="9"/>
  <c r="AC34" i="9"/>
  <c r="K34" i="9"/>
  <c r="J34" i="9"/>
  <c r="AD33" i="9"/>
  <c r="AC33" i="9"/>
  <c r="K33" i="9"/>
  <c r="J33" i="9"/>
  <c r="AD32" i="9"/>
  <c r="AC32" i="9"/>
  <c r="O32" i="9"/>
  <c r="K32" i="9"/>
  <c r="J32" i="9"/>
  <c r="AD31" i="9"/>
  <c r="AC31" i="9"/>
  <c r="K31" i="9"/>
  <c r="J31" i="9"/>
  <c r="AD30" i="9"/>
  <c r="AC30" i="9"/>
  <c r="K30" i="9"/>
  <c r="J30" i="9"/>
  <c r="AD29" i="9"/>
  <c r="AC29" i="9"/>
  <c r="K29" i="9"/>
  <c r="J29" i="9"/>
  <c r="AC28" i="9"/>
  <c r="AB28" i="9"/>
  <c r="K28" i="9"/>
  <c r="J28" i="9"/>
  <c r="AE27" i="9"/>
  <c r="AB27" i="9"/>
  <c r="AC27" i="9" s="1"/>
  <c r="K27" i="9"/>
  <c r="L27" i="9" s="1"/>
  <c r="J27" i="9"/>
  <c r="AD26" i="9"/>
  <c r="AC26" i="9"/>
  <c r="K26" i="9"/>
  <c r="J26" i="9"/>
  <c r="AD25" i="9"/>
  <c r="AC25" i="9"/>
  <c r="O25" i="9"/>
  <c r="K25" i="9"/>
  <c r="J25" i="9"/>
  <c r="AD24" i="9"/>
  <c r="AC24" i="9"/>
  <c r="K24" i="9"/>
  <c r="J24" i="9"/>
  <c r="AD23" i="9"/>
  <c r="AC23" i="9"/>
  <c r="AD110" i="9" s="1"/>
  <c r="K23" i="9"/>
  <c r="J23" i="9"/>
  <c r="AD22" i="9"/>
  <c r="AC22" i="9"/>
  <c r="K22" i="9"/>
  <c r="J22" i="9"/>
  <c r="AD21" i="9"/>
  <c r="AC21" i="9"/>
  <c r="AD20" i="9"/>
  <c r="AC20" i="9"/>
  <c r="AD98" i="9" s="1"/>
  <c r="K20" i="9"/>
  <c r="L20" i="9" s="1"/>
  <c r="J20" i="9"/>
  <c r="AD19" i="9"/>
  <c r="AH21" i="9" s="1"/>
  <c r="AC19" i="9"/>
  <c r="AD97" i="9" s="1"/>
  <c r="K19" i="9"/>
  <c r="J19" i="9"/>
  <c r="AD18" i="9"/>
  <c r="AC18" i="9"/>
  <c r="L18" i="9"/>
  <c r="K18" i="9"/>
  <c r="J18" i="9"/>
  <c r="O18" i="9" s="1"/>
  <c r="AD17" i="9"/>
  <c r="AC17" i="9"/>
  <c r="K17" i="9"/>
  <c r="J17" i="9"/>
  <c r="AD16" i="9"/>
  <c r="AC16" i="9"/>
  <c r="O16" i="9"/>
  <c r="K16" i="9"/>
  <c r="J16" i="9"/>
  <c r="AD15" i="9"/>
  <c r="AC15" i="9"/>
  <c r="K15" i="9"/>
  <c r="J15" i="9"/>
  <c r="AD14" i="9"/>
  <c r="AC14" i="9"/>
  <c r="K14" i="9"/>
  <c r="J14" i="9"/>
  <c r="AD13" i="9"/>
  <c r="AC13" i="9"/>
  <c r="K13" i="9"/>
  <c r="J13" i="9"/>
  <c r="AD12" i="9"/>
  <c r="AC12" i="9"/>
  <c r="K12" i="9"/>
  <c r="J12" i="9"/>
  <c r="AD11" i="9"/>
  <c r="AC11" i="9"/>
  <c r="K11" i="9"/>
  <c r="J11" i="9"/>
  <c r="AD10" i="9"/>
  <c r="AC10" i="9"/>
  <c r="K10" i="9"/>
  <c r="J10" i="9"/>
  <c r="AD9" i="9"/>
  <c r="AC9" i="9"/>
  <c r="K9" i="9"/>
  <c r="J9" i="9"/>
  <c r="AD8" i="9"/>
  <c r="AC8" i="9"/>
  <c r="K8" i="9"/>
  <c r="J8" i="9"/>
  <c r="AD7" i="9"/>
  <c r="AC7" i="9"/>
  <c r="AD84" i="9" s="1"/>
  <c r="K7" i="9"/>
  <c r="J7" i="9"/>
  <c r="AD6" i="9"/>
  <c r="AE6" i="9" s="1"/>
  <c r="AC6" i="9"/>
  <c r="L6" i="9"/>
  <c r="K6" i="9"/>
  <c r="J6" i="9"/>
  <c r="AH35" i="9" l="1"/>
  <c r="AD121" i="9"/>
  <c r="AD119" i="9"/>
  <c r="AD122" i="9"/>
  <c r="AD120" i="9"/>
  <c r="AD118" i="9"/>
  <c r="N85" i="9"/>
  <c r="N83" i="9"/>
  <c r="N111" i="9"/>
  <c r="N110" i="9"/>
  <c r="N109" i="9"/>
  <c r="N108" i="9"/>
  <c r="N107" i="9"/>
  <c r="N170" i="9"/>
  <c r="N168" i="9"/>
  <c r="N171" i="9"/>
  <c r="N167" i="9"/>
  <c r="AD158" i="9"/>
  <c r="AD157" i="9"/>
  <c r="AD156" i="9"/>
  <c r="AD155" i="9"/>
  <c r="AD154" i="9"/>
  <c r="AH42" i="9"/>
  <c r="N84" i="9"/>
  <c r="AD94" i="9"/>
  <c r="AD96" i="9"/>
  <c r="AD107" i="9"/>
  <c r="AD109" i="9"/>
  <c r="AE142" i="9"/>
  <c r="O155" i="9"/>
  <c r="AB70" i="9"/>
  <c r="AD85" i="9"/>
  <c r="AD83" i="9"/>
  <c r="O14" i="9"/>
  <c r="N99" i="9"/>
  <c r="N98" i="9"/>
  <c r="N97" i="9"/>
  <c r="N96" i="9"/>
  <c r="N95" i="9"/>
  <c r="AH17" i="9"/>
  <c r="N123" i="9"/>
  <c r="N122" i="9"/>
  <c r="N121" i="9"/>
  <c r="N120" i="9"/>
  <c r="N119" i="9"/>
  <c r="O20" i="9"/>
  <c r="N135" i="9"/>
  <c r="N134" i="9"/>
  <c r="N133" i="9"/>
  <c r="N132" i="9"/>
  <c r="N131" i="9"/>
  <c r="O23" i="9"/>
  <c r="N147" i="9"/>
  <c r="N145" i="9"/>
  <c r="N143" i="9"/>
  <c r="AH25" i="9"/>
  <c r="N158" i="9"/>
  <c r="N156" i="9"/>
  <c r="N160" i="9" s="1"/>
  <c r="AD146" i="9"/>
  <c r="AD145" i="9"/>
  <c r="AD144" i="9"/>
  <c r="AH39" i="9"/>
  <c r="AD182" i="9"/>
  <c r="AD181" i="9"/>
  <c r="AD180" i="9"/>
  <c r="AD179" i="9"/>
  <c r="AD178" i="9"/>
  <c r="AH46" i="9"/>
  <c r="AD195" i="9"/>
  <c r="AD193" i="9"/>
  <c r="AD191" i="9"/>
  <c r="AD194" i="9"/>
  <c r="AE51" i="9"/>
  <c r="N82" i="9"/>
  <c r="AD82" i="9"/>
  <c r="N86" i="9"/>
  <c r="AD86" i="9"/>
  <c r="AD95" i="9"/>
  <c r="AD106" i="9"/>
  <c r="AD108" i="9"/>
  <c r="AF131" i="9"/>
  <c r="AE132" i="9" s="1"/>
  <c r="AF137" i="9"/>
  <c r="AD143" i="9"/>
  <c r="AD147" i="9" s="1"/>
  <c r="N146" i="9"/>
  <c r="N157" i="9"/>
  <c r="N169" i="9"/>
  <c r="AD170" i="9"/>
  <c r="AD168" i="9"/>
  <c r="AD166" i="9"/>
  <c r="AD167" i="9"/>
  <c r="P155" i="9" l="1"/>
  <c r="O156" i="9" s="1"/>
  <c r="P162" i="9" s="1"/>
  <c r="P156" i="9"/>
  <c r="O157" i="9" s="1"/>
  <c r="AF142" i="9"/>
  <c r="AE143" i="9" s="1"/>
  <c r="AD159" i="9"/>
  <c r="AE154" i="9"/>
  <c r="AD171" i="9"/>
  <c r="AE166" i="9"/>
  <c r="AE106" i="9"/>
  <c r="AD111" i="9"/>
  <c r="AE82" i="9"/>
  <c r="AD87" i="9"/>
  <c r="AE191" i="9"/>
  <c r="AD196" i="9"/>
  <c r="AD183" i="9"/>
  <c r="AE178" i="9"/>
  <c r="N148" i="9"/>
  <c r="O143" i="9"/>
  <c r="N136" i="9"/>
  <c r="O131" i="9"/>
  <c r="N124" i="9"/>
  <c r="O119" i="9"/>
  <c r="N100" i="9"/>
  <c r="O95" i="9"/>
  <c r="AF132" i="9"/>
  <c r="AE133" i="9" s="1"/>
  <c r="AE94" i="9"/>
  <c r="AD99" i="9"/>
  <c r="Q167" i="9"/>
  <c r="O167" i="9"/>
  <c r="N172" i="9"/>
  <c r="N112" i="9"/>
  <c r="O107" i="9"/>
  <c r="N87" i="9"/>
  <c r="O82" i="9"/>
  <c r="AE118" i="9"/>
  <c r="AD123" i="9"/>
  <c r="N179" i="9" l="1"/>
  <c r="AF94" i="9"/>
  <c r="AE95" i="9" s="1"/>
  <c r="P96" i="9"/>
  <c r="O97" i="9" s="1"/>
  <c r="P102" i="9" s="1"/>
  <c r="P95" i="9"/>
  <c r="O96" i="9" s="1"/>
  <c r="P120" i="9"/>
  <c r="O121" i="9" s="1"/>
  <c r="P126" i="9" s="1"/>
  <c r="P119" i="9"/>
  <c r="O120" i="9" s="1"/>
  <c r="P132" i="9"/>
  <c r="O133" i="9" s="1"/>
  <c r="P138" i="9" s="1"/>
  <c r="P131" i="9"/>
  <c r="O132" i="9" s="1"/>
  <c r="P144" i="9"/>
  <c r="O145" i="9" s="1"/>
  <c r="P143" i="9"/>
  <c r="O144" i="9" s="1"/>
  <c r="P150" i="9"/>
  <c r="AF178" i="9"/>
  <c r="AE179" i="9" s="1"/>
  <c r="AE135" i="9"/>
  <c r="AG38" i="9" s="1"/>
  <c r="AF166" i="9"/>
  <c r="AE167" i="9" s="1"/>
  <c r="AF173" i="9" s="1"/>
  <c r="AF167" i="9"/>
  <c r="AE168" i="9" s="1"/>
  <c r="AF143" i="9"/>
  <c r="AE144" i="9" s="1"/>
  <c r="AF149" i="9" s="1"/>
  <c r="P158" i="9"/>
  <c r="O159" i="9" s="1"/>
  <c r="P157" i="9"/>
  <c r="O158" i="9" s="1"/>
  <c r="P161" i="9" s="1"/>
  <c r="N32" i="9" s="1"/>
  <c r="O160" i="9"/>
  <c r="N33" i="9" s="1"/>
  <c r="AF118" i="9"/>
  <c r="AE119" i="9" s="1"/>
  <c r="AF119" i="9"/>
  <c r="AE120" i="9" s="1"/>
  <c r="P82" i="9"/>
  <c r="O83" i="9" s="1"/>
  <c r="P107" i="9"/>
  <c r="O108" i="9" s="1"/>
  <c r="P167" i="9"/>
  <c r="O168" i="9" s="1"/>
  <c r="Q168" i="9" s="1"/>
  <c r="N180" i="9" s="1"/>
  <c r="AF193" i="9"/>
  <c r="AE194" i="9" s="1"/>
  <c r="AE196" i="9" s="1"/>
  <c r="AG50" i="9" s="1"/>
  <c r="AJ50" i="9" s="1"/>
  <c r="AF191" i="9"/>
  <c r="AE192" i="9" s="1"/>
  <c r="AF198" i="9" s="1"/>
  <c r="AF192" i="9"/>
  <c r="AE193" i="9" s="1"/>
  <c r="AF194" i="9"/>
  <c r="AE195" i="9" s="1"/>
  <c r="AF197" i="9" s="1"/>
  <c r="AG49" i="9" s="1"/>
  <c r="AF82" i="9"/>
  <c r="AE83" i="9" s="1"/>
  <c r="AF106" i="9"/>
  <c r="AE107" i="9" s="1"/>
  <c r="AF133" i="9"/>
  <c r="AE134" i="9" s="1"/>
  <c r="AF136" i="9" s="1"/>
  <c r="AG37" i="9" s="1"/>
  <c r="AF154" i="9"/>
  <c r="AE155" i="9" s="1"/>
  <c r="AF134" i="9"/>
  <c r="AF144" i="9"/>
  <c r="AE145" i="9" s="1"/>
  <c r="P159" i="9"/>
  <c r="U88" i="9" l="1"/>
  <c r="U87" i="9"/>
  <c r="AI49" i="9"/>
  <c r="AF107" i="9"/>
  <c r="AE108" i="9" s="1"/>
  <c r="AE111" i="9" s="1"/>
  <c r="AG26" i="9" s="1"/>
  <c r="AF83" i="9"/>
  <c r="AE84" i="9" s="1"/>
  <c r="AF89" i="9" s="1"/>
  <c r="AF125" i="9"/>
  <c r="AF120" i="9"/>
  <c r="AE121" i="9" s="1"/>
  <c r="AF145" i="9"/>
  <c r="AE146" i="9" s="1"/>
  <c r="AF148" i="9" s="1"/>
  <c r="AG39" i="9" s="1"/>
  <c r="O179" i="9"/>
  <c r="AF146" i="9"/>
  <c r="AE147" i="9"/>
  <c r="AG40" i="9" s="1"/>
  <c r="AF155" i="9"/>
  <c r="AE156" i="9" s="1"/>
  <c r="AF156" i="9" s="1"/>
  <c r="AE157" i="9" s="1"/>
  <c r="AF108" i="9"/>
  <c r="AE109" i="9" s="1"/>
  <c r="AF112" i="9" s="1"/>
  <c r="AG25" i="9" s="1"/>
  <c r="AF109" i="9"/>
  <c r="AE110" i="9" s="1"/>
  <c r="AF84" i="9"/>
  <c r="AE85" i="9" s="1"/>
  <c r="AF195" i="9"/>
  <c r="P169" i="9"/>
  <c r="O170" i="9" s="1"/>
  <c r="Q170" i="9" s="1"/>
  <c r="N182" i="9" s="1"/>
  <c r="P168" i="9"/>
  <c r="O169" i="9" s="1"/>
  <c r="Q169" i="9" s="1"/>
  <c r="N181" i="9" s="1"/>
  <c r="P108" i="9"/>
  <c r="O109" i="9" s="1"/>
  <c r="P109" i="9" s="1"/>
  <c r="O110" i="9" s="1"/>
  <c r="P83" i="9"/>
  <c r="O84" i="9" s="1"/>
  <c r="AF169" i="9"/>
  <c r="AE170" i="9" s="1"/>
  <c r="AF168" i="9"/>
  <c r="AE169" i="9" s="1"/>
  <c r="AF172" i="9" s="1"/>
  <c r="AG44" i="9" s="1"/>
  <c r="AE171" i="9"/>
  <c r="AG45" i="9" s="1"/>
  <c r="AF179" i="9"/>
  <c r="AE180" i="9" s="1"/>
  <c r="P145" i="9"/>
  <c r="O146" i="9" s="1"/>
  <c r="P133" i="9"/>
  <c r="O134" i="9" s="1"/>
  <c r="P121" i="9"/>
  <c r="O122" i="9" s="1"/>
  <c r="P97" i="9"/>
  <c r="O98" i="9" s="1"/>
  <c r="AF95" i="9"/>
  <c r="AE96" i="9" s="1"/>
  <c r="AF101" i="9"/>
  <c r="AF96" i="9"/>
  <c r="AE97" i="9" s="1"/>
  <c r="P110" i="9" l="1"/>
  <c r="O111" i="9" s="1"/>
  <c r="O112" i="9"/>
  <c r="N19" i="9" s="1"/>
  <c r="Q19" i="9" s="1"/>
  <c r="AF97" i="9"/>
  <c r="AE98" i="9" s="1"/>
  <c r="AF85" i="9"/>
  <c r="AE86" i="9" s="1"/>
  <c r="AF88" i="9" s="1"/>
  <c r="AG17" i="9" s="1"/>
  <c r="AF157" i="9"/>
  <c r="AE158" i="9" s="1"/>
  <c r="AE159" i="9" s="1"/>
  <c r="AG43" i="9" s="1"/>
  <c r="AF98" i="9"/>
  <c r="P98" i="9"/>
  <c r="O99" i="9" s="1"/>
  <c r="P99" i="9" s="1"/>
  <c r="P122" i="9"/>
  <c r="O123" i="9" s="1"/>
  <c r="P123" i="9" s="1"/>
  <c r="P134" i="9"/>
  <c r="O135" i="9" s="1"/>
  <c r="P135" i="9" s="1"/>
  <c r="AF185" i="9"/>
  <c r="AF180" i="9"/>
  <c r="AE181" i="9" s="1"/>
  <c r="AF170" i="9"/>
  <c r="P84" i="9"/>
  <c r="O85" i="9" s="1"/>
  <c r="P111" i="9"/>
  <c r="P170" i="9"/>
  <c r="AF113" i="9"/>
  <c r="AF110" i="9"/>
  <c r="AF158" i="9"/>
  <c r="P114" i="9"/>
  <c r="P101" i="9"/>
  <c r="N16" i="9" s="1"/>
  <c r="P137" i="9"/>
  <c r="N23" i="9" s="1"/>
  <c r="P89" i="9"/>
  <c r="AF160" i="9"/>
  <c r="AG42" i="9" s="1"/>
  <c r="P180" i="9"/>
  <c r="O181" i="9" s="1"/>
  <c r="P179" i="9"/>
  <c r="O180" i="9" s="1"/>
  <c r="AE99" i="9"/>
  <c r="AG22" i="9" s="1"/>
  <c r="O124" i="9"/>
  <c r="N21" i="9" s="1"/>
  <c r="P113" i="9"/>
  <c r="N18" i="9" s="1"/>
  <c r="P174" i="9"/>
  <c r="AE87" i="9"/>
  <c r="AG18" i="9" s="1"/>
  <c r="AJ26" i="9" s="1"/>
  <c r="AF161" i="9"/>
  <c r="AF121" i="9"/>
  <c r="AE122" i="9" s="1"/>
  <c r="AF100" i="9"/>
  <c r="AG21" i="9" s="1"/>
  <c r="P146" i="9"/>
  <c r="O147" i="9" s="1"/>
  <c r="P147" i="9" s="1"/>
  <c r="AF124" i="9" l="1"/>
  <c r="AG35" i="9" s="1"/>
  <c r="AF122" i="9"/>
  <c r="U85" i="9"/>
  <c r="AI25" i="9"/>
  <c r="P181" i="9"/>
  <c r="O182" i="9" s="1"/>
  <c r="P182" i="9" s="1"/>
  <c r="P186" i="9"/>
  <c r="O148" i="9"/>
  <c r="N26" i="9" s="1"/>
  <c r="P85" i="9"/>
  <c r="O86" i="9" s="1"/>
  <c r="P86" i="9" s="1"/>
  <c r="AF86" i="9"/>
  <c r="P125" i="9"/>
  <c r="N20" i="9" s="1"/>
  <c r="P88" i="9"/>
  <c r="N14" i="9" s="1"/>
  <c r="O136" i="9"/>
  <c r="N24" i="9" s="1"/>
  <c r="Q26" i="9" s="1"/>
  <c r="P149" i="9"/>
  <c r="N25" i="9" s="1"/>
  <c r="O171" i="9"/>
  <c r="O56" i="9"/>
  <c r="AF181" i="9"/>
  <c r="AE182" i="9" s="1"/>
  <c r="AF184" i="9" s="1"/>
  <c r="AG46" i="9" s="1"/>
  <c r="AE123" i="9"/>
  <c r="AG36" i="9" s="1"/>
  <c r="AJ38" i="9" s="1"/>
  <c r="U82" i="9"/>
  <c r="P18" i="9"/>
  <c r="O100" i="9"/>
  <c r="N17" i="9" s="1"/>
  <c r="P25" i="9" l="1"/>
  <c r="U83" i="9"/>
  <c r="O72" i="9"/>
  <c r="U86" i="9"/>
  <c r="AI37" i="9"/>
  <c r="AE183" i="9"/>
  <c r="AG47" i="9" s="1"/>
  <c r="AJ47" i="9" s="1"/>
  <c r="AI46" i="9" s="1"/>
  <c r="AF182" i="9"/>
  <c r="Q171" i="9"/>
  <c r="O172" i="9"/>
  <c r="N57" i="9" s="1"/>
  <c r="P171" i="9"/>
  <c r="P173" i="9"/>
  <c r="N56" i="9" s="1"/>
  <c r="O87" i="9"/>
  <c r="N15" i="9" s="1"/>
  <c r="Q17" i="9" s="1"/>
  <c r="U81" i="9" l="1"/>
  <c r="P16" i="9"/>
  <c r="N183" i="9"/>
  <c r="Q172" i="9"/>
  <c r="N184" i="9" l="1"/>
  <c r="O183" i="9"/>
  <c r="P183" i="9" l="1"/>
  <c r="O184" i="9"/>
  <c r="N73" i="9" s="1"/>
  <c r="Q73" i="9" s="1"/>
  <c r="P185" i="9"/>
  <c r="N72" i="9" s="1"/>
  <c r="U84" i="9" l="1"/>
  <c r="U89" i="9" s="1"/>
  <c r="V68" i="9" s="1"/>
  <c r="X68" i="9" s="1"/>
  <c r="P72" i="9"/>
  <c r="AB61" i="1" l="1"/>
  <c r="K60" i="1" l="1"/>
  <c r="J60" i="1"/>
  <c r="K59" i="1"/>
  <c r="J59" i="1"/>
  <c r="AD58" i="1"/>
  <c r="K58" i="1"/>
  <c r="J58" i="1"/>
  <c r="AD57" i="1"/>
  <c r="K57" i="1"/>
  <c r="J57" i="1"/>
  <c r="AD56" i="1"/>
  <c r="K56" i="1"/>
  <c r="J56" i="1"/>
  <c r="AD55" i="1"/>
  <c r="K55" i="1"/>
  <c r="J55" i="1"/>
  <c r="AD54" i="1"/>
  <c r="K54" i="1"/>
  <c r="J54" i="1"/>
  <c r="AD53" i="1"/>
  <c r="K53" i="1"/>
  <c r="J53" i="1"/>
  <c r="AD52" i="1"/>
  <c r="K52" i="1"/>
  <c r="J52" i="1"/>
  <c r="AD51" i="1"/>
  <c r="K51" i="1"/>
  <c r="J51" i="1"/>
  <c r="AD50" i="1"/>
  <c r="K50" i="1"/>
  <c r="J50" i="1"/>
  <c r="AD49" i="1"/>
  <c r="K49" i="1"/>
  <c r="J49" i="1"/>
  <c r="AD48" i="1"/>
  <c r="K48" i="1"/>
  <c r="J48" i="1"/>
  <c r="AD47" i="1"/>
  <c r="K47" i="1"/>
  <c r="J47" i="1"/>
  <c r="AD46" i="1"/>
  <c r="K46" i="1"/>
  <c r="J46" i="1"/>
  <c r="AD45" i="1"/>
  <c r="K45" i="1"/>
  <c r="J45" i="1"/>
  <c r="AD44" i="1"/>
  <c r="K44" i="1"/>
  <c r="J44" i="1"/>
  <c r="AD43" i="1"/>
  <c r="K43" i="1"/>
  <c r="J43" i="1"/>
  <c r="AD42" i="1"/>
  <c r="AE42" i="1" s="1"/>
  <c r="K42" i="1"/>
  <c r="J42" i="1"/>
  <c r="AD41" i="1"/>
  <c r="AC41" i="1"/>
  <c r="K41" i="1"/>
  <c r="J41" i="1"/>
  <c r="AD40" i="1"/>
  <c r="AC40" i="1"/>
  <c r="K40" i="1"/>
  <c r="J40" i="1"/>
  <c r="AC39" i="1"/>
  <c r="AB39" i="1"/>
  <c r="K39" i="1"/>
  <c r="J39" i="1"/>
  <c r="AD38" i="1"/>
  <c r="AC38" i="1"/>
  <c r="K38" i="1"/>
  <c r="J38" i="1"/>
  <c r="AD37" i="1"/>
  <c r="AC37" i="1"/>
  <c r="AH37" i="1" s="1"/>
  <c r="K37" i="1"/>
  <c r="J37" i="1"/>
  <c r="AD36" i="1"/>
  <c r="AC36" i="1"/>
  <c r="K36" i="1"/>
  <c r="J36" i="1"/>
  <c r="AD35" i="1"/>
  <c r="AC35" i="1"/>
  <c r="K35" i="1"/>
  <c r="J35" i="1"/>
  <c r="AD34" i="1"/>
  <c r="AC34" i="1"/>
  <c r="K34" i="1"/>
  <c r="J34" i="1"/>
  <c r="AE33" i="1"/>
  <c r="AD33" i="1"/>
  <c r="AC33" i="1"/>
  <c r="K33" i="1"/>
  <c r="J33" i="1"/>
  <c r="AC32" i="1"/>
  <c r="AB32" i="1"/>
  <c r="K32" i="1"/>
  <c r="J32" i="1"/>
  <c r="AD31" i="1"/>
  <c r="AC31" i="1"/>
  <c r="K31" i="1"/>
  <c r="J31" i="1"/>
  <c r="AC30" i="1"/>
  <c r="AB30" i="1"/>
  <c r="K30" i="1"/>
  <c r="J30" i="1"/>
  <c r="AD29" i="1"/>
  <c r="AC29" i="1"/>
  <c r="K29" i="1"/>
  <c r="J29" i="1"/>
  <c r="AD28" i="1"/>
  <c r="AC28" i="1"/>
  <c r="K28" i="1"/>
  <c r="J28" i="1"/>
  <c r="AD27" i="1"/>
  <c r="AC27" i="1"/>
  <c r="K27" i="1"/>
  <c r="J27" i="1"/>
  <c r="AD26" i="1"/>
  <c r="AC26" i="1"/>
  <c r="K26" i="1"/>
  <c r="J26" i="1"/>
  <c r="AD25" i="1"/>
  <c r="AC25" i="1"/>
  <c r="K25" i="1"/>
  <c r="J25" i="1"/>
  <c r="AE24" i="1"/>
  <c r="AC24" i="1"/>
  <c r="AB24" i="1"/>
  <c r="K24" i="1"/>
  <c r="J24" i="1"/>
  <c r="AD23" i="1"/>
  <c r="AC23" i="1"/>
  <c r="K23" i="1"/>
  <c r="J23" i="1"/>
  <c r="AD22" i="1"/>
  <c r="AC22" i="1"/>
  <c r="K22" i="1"/>
  <c r="J22" i="1"/>
  <c r="AD21" i="1"/>
  <c r="AC21" i="1"/>
  <c r="K21" i="1"/>
  <c r="L21" i="1" s="1"/>
  <c r="J21" i="1"/>
  <c r="AD20" i="1"/>
  <c r="AC20" i="1"/>
  <c r="K20" i="1"/>
  <c r="J20" i="1"/>
  <c r="AD19" i="1"/>
  <c r="AC19" i="1"/>
  <c r="K19" i="1"/>
  <c r="J19" i="1"/>
  <c r="AD18" i="1"/>
  <c r="AC18" i="1"/>
  <c r="K18" i="1"/>
  <c r="J18" i="1"/>
  <c r="AD17" i="1"/>
  <c r="AC17" i="1"/>
  <c r="K17" i="1"/>
  <c r="J17" i="1"/>
  <c r="AD16" i="1"/>
  <c r="AC16" i="1"/>
  <c r="K16" i="1"/>
  <c r="J16" i="1"/>
  <c r="O17" i="1" s="1"/>
  <c r="AD15" i="1"/>
  <c r="AC15" i="1"/>
  <c r="L15" i="1"/>
  <c r="K15" i="1"/>
  <c r="J15" i="1"/>
  <c r="AD14" i="1"/>
  <c r="AC14" i="1"/>
  <c r="AD13" i="1"/>
  <c r="AH18" i="1" s="1"/>
  <c r="AC13" i="1"/>
  <c r="AJ106" i="1" s="1"/>
  <c r="K13" i="1"/>
  <c r="L13" i="1" s="1"/>
  <c r="J13" i="1"/>
  <c r="AD12" i="1"/>
  <c r="AC12" i="1"/>
  <c r="K12" i="1"/>
  <c r="J12" i="1"/>
  <c r="AD11" i="1"/>
  <c r="AC11" i="1"/>
  <c r="K11" i="1"/>
  <c r="J11" i="1"/>
  <c r="N107" i="1" s="1"/>
  <c r="AD10" i="1"/>
  <c r="AC10" i="1"/>
  <c r="K10" i="1"/>
  <c r="J10" i="1"/>
  <c r="AD9" i="1"/>
  <c r="AC9" i="1"/>
  <c r="O9" i="1"/>
  <c r="K9" i="1"/>
  <c r="J9" i="1"/>
  <c r="AD8" i="1"/>
  <c r="AC8" i="1"/>
  <c r="K8" i="1"/>
  <c r="J8" i="1"/>
  <c r="AD7" i="1"/>
  <c r="AC7" i="1"/>
  <c r="K7" i="1"/>
  <c r="J7" i="1"/>
  <c r="AE6" i="1"/>
  <c r="AD6" i="1"/>
  <c r="AC6" i="1"/>
  <c r="AJ94" i="1" s="1"/>
  <c r="K6" i="1"/>
  <c r="J6" i="1"/>
  <c r="N94" i="1" s="1"/>
  <c r="N119" i="1" l="1"/>
  <c r="AH11" i="1"/>
  <c r="L6" i="1"/>
  <c r="O11" i="1"/>
  <c r="N155" i="1"/>
  <c r="N154" i="1"/>
  <c r="N153" i="1"/>
  <c r="N152" i="1"/>
  <c r="N151" i="1"/>
  <c r="AJ118" i="1"/>
  <c r="AJ117" i="1"/>
  <c r="AJ116" i="1"/>
  <c r="N167" i="1"/>
  <c r="N166" i="1"/>
  <c r="N165" i="1"/>
  <c r="N164" i="1"/>
  <c r="N163" i="1"/>
  <c r="AH22" i="1"/>
  <c r="O25" i="1"/>
  <c r="N179" i="1"/>
  <c r="N177" i="1"/>
  <c r="N175" i="1"/>
  <c r="N176" i="1"/>
  <c r="N178" i="1"/>
  <c r="AJ142" i="1"/>
  <c r="AJ141" i="1"/>
  <c r="AJ140" i="1"/>
  <c r="AJ139" i="1"/>
  <c r="AJ138" i="1"/>
  <c r="N91" i="1"/>
  <c r="AJ91" i="1"/>
  <c r="N93" i="1"/>
  <c r="AJ93" i="1"/>
  <c r="N103" i="1"/>
  <c r="N104" i="1"/>
  <c r="N105" i="1"/>
  <c r="N106" i="1"/>
  <c r="N115" i="1"/>
  <c r="N116" i="1"/>
  <c r="N118" i="1"/>
  <c r="O13" i="1"/>
  <c r="N131" i="1"/>
  <c r="N130" i="1"/>
  <c r="N129" i="1"/>
  <c r="N128" i="1"/>
  <c r="N127" i="1"/>
  <c r="N143" i="1"/>
  <c r="N142" i="1"/>
  <c r="N141" i="1"/>
  <c r="N140" i="1"/>
  <c r="N139" i="1"/>
  <c r="O19" i="1"/>
  <c r="AJ130" i="1"/>
  <c r="AJ129" i="1"/>
  <c r="AJ128" i="1"/>
  <c r="AJ127" i="1"/>
  <c r="AJ126" i="1"/>
  <c r="AH29" i="1"/>
  <c r="AJ153" i="1"/>
  <c r="AJ151" i="1"/>
  <c r="AJ154" i="1"/>
  <c r="AJ152" i="1"/>
  <c r="AJ150" i="1"/>
  <c r="AJ166" i="1"/>
  <c r="AJ164" i="1"/>
  <c r="AJ162" i="1"/>
  <c r="AJ165" i="1"/>
  <c r="AJ163" i="1"/>
  <c r="AH35" i="1"/>
  <c r="AJ177" i="1"/>
  <c r="AJ175" i="1"/>
  <c r="AJ176" i="1"/>
  <c r="AJ178" i="1"/>
  <c r="AJ174" i="1"/>
  <c r="AJ190" i="1"/>
  <c r="AJ189" i="1"/>
  <c r="AJ187" i="1"/>
  <c r="AJ188" i="1"/>
  <c r="AJ186" i="1"/>
  <c r="AH40" i="1"/>
  <c r="N90" i="1"/>
  <c r="AJ90" i="1"/>
  <c r="N92" i="1"/>
  <c r="AJ92" i="1"/>
  <c r="AJ102" i="1"/>
  <c r="AJ103" i="1"/>
  <c r="AJ104" i="1"/>
  <c r="AJ105" i="1"/>
  <c r="AJ114" i="1"/>
  <c r="AJ115" i="1"/>
  <c r="N117" i="1"/>
  <c r="AJ119" i="1" l="1"/>
  <c r="AK114" i="1"/>
  <c r="AJ107" i="1"/>
  <c r="AK102" i="1"/>
  <c r="N95" i="1"/>
  <c r="O90" i="1"/>
  <c r="AK186" i="1"/>
  <c r="AJ191" i="1"/>
  <c r="AK150" i="1"/>
  <c r="AJ155" i="1"/>
  <c r="AK126" i="1"/>
  <c r="AJ131" i="1"/>
  <c r="N144" i="1"/>
  <c r="O139" i="1"/>
  <c r="AK138" i="1"/>
  <c r="AJ143" i="1"/>
  <c r="N168" i="1"/>
  <c r="O163" i="1"/>
  <c r="N156" i="1"/>
  <c r="O151" i="1"/>
  <c r="AJ95" i="1"/>
  <c r="AK90" i="1"/>
  <c r="AJ179" i="1"/>
  <c r="AK174" i="1"/>
  <c r="AK162" i="1"/>
  <c r="AJ167" i="1"/>
  <c r="N132" i="1"/>
  <c r="O127" i="1"/>
  <c r="N120" i="1"/>
  <c r="O115" i="1"/>
  <c r="N108" i="1"/>
  <c r="O103" i="1"/>
  <c r="N180" i="1"/>
  <c r="O175" i="1"/>
  <c r="P175" i="1" l="1"/>
  <c r="O176" i="1" s="1"/>
  <c r="Q176" i="1" s="1"/>
  <c r="N188" i="1" s="1"/>
  <c r="P176" i="1"/>
  <c r="O177" i="1" s="1"/>
  <c r="Q177" i="1" s="1"/>
  <c r="N189" i="1" s="1"/>
  <c r="P103" i="1"/>
  <c r="O104" i="1" s="1"/>
  <c r="P115" i="1"/>
  <c r="O116" i="1" s="1"/>
  <c r="P127" i="1"/>
  <c r="O128" i="1" s="1"/>
  <c r="AL175" i="1"/>
  <c r="AK176" i="1" s="1"/>
  <c r="AL174" i="1"/>
  <c r="AK175" i="1" s="1"/>
  <c r="AL177" i="1" s="1"/>
  <c r="AK178" i="1" s="1"/>
  <c r="AL176" i="1"/>
  <c r="AK177" i="1" s="1"/>
  <c r="AL90" i="1"/>
  <c r="AK91" i="1" s="1"/>
  <c r="P151" i="1"/>
  <c r="O152" i="1" s="1"/>
  <c r="P163" i="1"/>
  <c r="O164" i="1" s="1"/>
  <c r="P139" i="1"/>
  <c r="O140" i="1" s="1"/>
  <c r="P90" i="1"/>
  <c r="O91" i="1" s="1"/>
  <c r="P91" i="1"/>
  <c r="O92" i="1" s="1"/>
  <c r="AL103" i="1"/>
  <c r="AK104" i="1" s="1"/>
  <c r="AL102" i="1"/>
  <c r="AK103" i="1" s="1"/>
  <c r="AL109" i="1" s="1"/>
  <c r="AL114" i="1"/>
  <c r="AK115" i="1" s="1"/>
  <c r="Q175" i="1"/>
  <c r="AL162" i="1"/>
  <c r="AK163" i="1" s="1"/>
  <c r="AL139" i="1"/>
  <c r="AK140" i="1" s="1"/>
  <c r="AL138" i="1"/>
  <c r="AK139" i="1" s="1"/>
  <c r="AL145" i="1" s="1"/>
  <c r="AG31" i="1" s="1"/>
  <c r="AL127" i="1"/>
  <c r="AK128" i="1" s="1"/>
  <c r="AL126" i="1"/>
  <c r="AK127" i="1" s="1"/>
  <c r="AL133" i="1" s="1"/>
  <c r="AL150" i="1"/>
  <c r="AK151" i="1" s="1"/>
  <c r="AL188" i="1"/>
  <c r="AK189" i="1" s="1"/>
  <c r="AL186" i="1"/>
  <c r="AK187" i="1" s="1"/>
  <c r="AL193" i="1" s="1"/>
  <c r="AL187" i="1"/>
  <c r="AK188" i="1" s="1"/>
  <c r="AL178" i="1" l="1"/>
  <c r="AK179" i="1"/>
  <c r="AG38" i="1" s="1"/>
  <c r="P97" i="1"/>
  <c r="AL180" i="1"/>
  <c r="AG37" i="1" s="1"/>
  <c r="P116" i="1"/>
  <c r="O117" i="1" s="1"/>
  <c r="P122" i="1" s="1"/>
  <c r="AL189" i="1"/>
  <c r="AK190" i="1" s="1"/>
  <c r="AL192" i="1" s="1"/>
  <c r="AG40" i="1" s="1"/>
  <c r="P92" i="1"/>
  <c r="O93" i="1" s="1"/>
  <c r="AL91" i="1"/>
  <c r="AK92" i="1" s="1"/>
  <c r="P177" i="1"/>
  <c r="O178" i="1" s="1"/>
  <c r="Q178" i="1" s="1"/>
  <c r="N190" i="1" s="1"/>
  <c r="AL190" i="1"/>
  <c r="AL151" i="1"/>
  <c r="AK152" i="1" s="1"/>
  <c r="AL157" i="1"/>
  <c r="AG32" i="1" s="1"/>
  <c r="AL152" i="1"/>
  <c r="AK153" i="1" s="1"/>
  <c r="AL128" i="1"/>
  <c r="AK129" i="1" s="1"/>
  <c r="AL129" i="1" s="1"/>
  <c r="AK130" i="1" s="1"/>
  <c r="AL140" i="1"/>
  <c r="AK141" i="1" s="1"/>
  <c r="AL163" i="1"/>
  <c r="AK164" i="1" s="1"/>
  <c r="AL169" i="1" s="1"/>
  <c r="N187" i="1"/>
  <c r="AL115" i="1"/>
  <c r="AK116" i="1" s="1"/>
  <c r="AL104" i="1"/>
  <c r="AK105" i="1" s="1"/>
  <c r="AL105" i="1" s="1"/>
  <c r="AK106" i="1" s="1"/>
  <c r="AL106" i="1" s="1"/>
  <c r="P140" i="1"/>
  <c r="O141" i="1" s="1"/>
  <c r="P146" i="1" s="1"/>
  <c r="P164" i="1"/>
  <c r="O165" i="1" s="1"/>
  <c r="P170" i="1" s="1"/>
  <c r="P152" i="1"/>
  <c r="O153" i="1" s="1"/>
  <c r="AL97" i="1"/>
  <c r="AL92" i="1"/>
  <c r="AK93" i="1" s="1"/>
  <c r="AL93" i="1" s="1"/>
  <c r="AK94" i="1" s="1"/>
  <c r="AL181" i="1"/>
  <c r="P128" i="1"/>
  <c r="O129" i="1" s="1"/>
  <c r="P104" i="1"/>
  <c r="O105" i="1" s="1"/>
  <c r="P178" i="1"/>
  <c r="P182" i="1"/>
  <c r="P117" i="1" l="1"/>
  <c r="O118" i="1" s="1"/>
  <c r="P118" i="1" s="1"/>
  <c r="O119" i="1" s="1"/>
  <c r="O120" i="1" s="1"/>
  <c r="AL96" i="1"/>
  <c r="AG11" i="1" s="1"/>
  <c r="O179" i="1"/>
  <c r="O46" i="1"/>
  <c r="O187" i="1"/>
  <c r="AK95" i="1"/>
  <c r="AG12" i="1" s="1"/>
  <c r="P165" i="1"/>
  <c r="O166" i="1" s="1"/>
  <c r="AL116" i="1"/>
  <c r="AK117" i="1" s="1"/>
  <c r="AL132" i="1"/>
  <c r="AG29" i="1" s="1"/>
  <c r="P105" i="1"/>
  <c r="O106" i="1" s="1"/>
  <c r="P129" i="1"/>
  <c r="O130" i="1" s="1"/>
  <c r="AL94" i="1"/>
  <c r="AL153" i="1"/>
  <c r="AK154" i="1" s="1"/>
  <c r="AL156" i="1" s="1"/>
  <c r="P110" i="1"/>
  <c r="P158" i="1"/>
  <c r="P93" i="1"/>
  <c r="O94" i="1" s="1"/>
  <c r="P94" i="1" s="1"/>
  <c r="AK131" i="1"/>
  <c r="AG30" i="1" s="1"/>
  <c r="AJ31" i="1" s="1"/>
  <c r="P134" i="1"/>
  <c r="N15" i="1" s="1"/>
  <c r="AK107" i="1"/>
  <c r="AG19" i="1" s="1"/>
  <c r="AL117" i="1"/>
  <c r="AK118" i="1" s="1"/>
  <c r="AK119" i="1" s="1"/>
  <c r="AG23" i="1" s="1"/>
  <c r="AL164" i="1"/>
  <c r="AK165" i="1" s="1"/>
  <c r="AL130" i="1"/>
  <c r="P153" i="1"/>
  <c r="O154" i="1" s="1"/>
  <c r="P141" i="1"/>
  <c r="O142" i="1" s="1"/>
  <c r="AL121" i="1"/>
  <c r="AL141" i="1"/>
  <c r="AK142" i="1" s="1"/>
  <c r="AL144" i="1" s="1"/>
  <c r="AL154" i="1"/>
  <c r="AK191" i="1"/>
  <c r="AG41" i="1" s="1"/>
  <c r="AJ41" i="1" s="1"/>
  <c r="AL108" i="1"/>
  <c r="AG18" i="1" s="1"/>
  <c r="N14" i="1" l="1"/>
  <c r="U96" i="1"/>
  <c r="AI40" i="1"/>
  <c r="AL166" i="1"/>
  <c r="AL165" i="1"/>
  <c r="AK166" i="1" s="1"/>
  <c r="P142" i="1"/>
  <c r="O143" i="1" s="1"/>
  <c r="O144" i="1" s="1"/>
  <c r="N18" i="1" s="1"/>
  <c r="AI30" i="1"/>
  <c r="U94" i="1"/>
  <c r="AK155" i="1"/>
  <c r="O95" i="1"/>
  <c r="N10" i="1" s="1"/>
  <c r="P130" i="1"/>
  <c r="O131" i="1" s="1"/>
  <c r="P133" i="1" s="1"/>
  <c r="P119" i="1"/>
  <c r="AL120" i="1"/>
  <c r="AG22" i="1" s="1"/>
  <c r="P166" i="1"/>
  <c r="O167" i="1" s="1"/>
  <c r="Q179" i="1"/>
  <c r="O180" i="1"/>
  <c r="N47" i="1" s="1"/>
  <c r="P181" i="1"/>
  <c r="N46" i="1" s="1"/>
  <c r="P179" i="1"/>
  <c r="P121" i="1"/>
  <c r="N13" i="1" s="1"/>
  <c r="AL118" i="1"/>
  <c r="P145" i="1"/>
  <c r="N17" i="1" s="1"/>
  <c r="AL142" i="1"/>
  <c r="AL168" i="1"/>
  <c r="AG35" i="1" s="1"/>
  <c r="AK167" i="1"/>
  <c r="AG36" i="1" s="1"/>
  <c r="AJ38" i="1" s="1"/>
  <c r="P154" i="1"/>
  <c r="O155" i="1" s="1"/>
  <c r="P157" i="1" s="1"/>
  <c r="N19" i="1" s="1"/>
  <c r="AK143" i="1"/>
  <c r="O108" i="1"/>
  <c r="N12" i="1" s="1"/>
  <c r="P106" i="1"/>
  <c r="O107" i="1" s="1"/>
  <c r="P109" i="1" s="1"/>
  <c r="N11" i="1" s="1"/>
  <c r="P143" i="1"/>
  <c r="AJ23" i="1"/>
  <c r="P188" i="1"/>
  <c r="O189" i="1" s="1"/>
  <c r="P194" i="1" s="1"/>
  <c r="P187" i="1"/>
  <c r="O188" i="1" s="1"/>
  <c r="P96" i="1"/>
  <c r="N9" i="1" s="1"/>
  <c r="P155" i="1"/>
  <c r="P107" i="1"/>
  <c r="Q14" i="1" l="1"/>
  <c r="P13" i="1" s="1"/>
  <c r="AI37" i="1"/>
  <c r="U95" i="1"/>
  <c r="P169" i="1"/>
  <c r="N25" i="1" s="1"/>
  <c r="P167" i="1"/>
  <c r="Q12" i="1"/>
  <c r="P189" i="1"/>
  <c r="O190" i="1" s="1"/>
  <c r="U93" i="1"/>
  <c r="AI22" i="1"/>
  <c r="O156" i="1"/>
  <c r="N20" i="1" s="1"/>
  <c r="Q20" i="1" s="1"/>
  <c r="P131" i="1"/>
  <c r="N191" i="1"/>
  <c r="N192" i="1" s="1"/>
  <c r="Q180" i="1"/>
  <c r="O168" i="1"/>
  <c r="N26" i="1" s="1"/>
  <c r="O132" i="1"/>
  <c r="U90" i="1" l="1"/>
  <c r="U91" i="1"/>
  <c r="P19" i="1"/>
  <c r="U89" i="1"/>
  <c r="P11" i="1"/>
  <c r="P190" i="1"/>
  <c r="O191" i="1" l="1"/>
  <c r="O59" i="1"/>
  <c r="P191" i="1" l="1"/>
  <c r="P193" i="1"/>
  <c r="N59" i="1" s="1"/>
  <c r="O192" i="1"/>
  <c r="N60" i="1" s="1"/>
  <c r="Q60" i="1" s="1"/>
  <c r="U92" i="1" l="1"/>
  <c r="U97" i="1" s="1"/>
  <c r="V59" i="1" s="1"/>
  <c r="X59" i="1" s="1"/>
  <c r="P59" i="1"/>
</calcChain>
</file>

<file path=xl/sharedStrings.xml><?xml version="1.0" encoding="utf-8"?>
<sst xmlns="http://schemas.openxmlformats.org/spreadsheetml/2006/main" count="2401" uniqueCount="725">
  <si>
    <t>*青枠のみ入力のこと（Ｉ列、ＡB列には評価を入力）</t>
    <rPh sb="1" eb="2">
      <t>アオ</t>
    </rPh>
    <rPh sb="2" eb="3">
      <t>ワク</t>
    </rPh>
    <rPh sb="5" eb="7">
      <t>ニュウリョク</t>
    </rPh>
    <rPh sb="12" eb="13">
      <t>レツ</t>
    </rPh>
    <rPh sb="16" eb="17">
      <t>レツ</t>
    </rPh>
    <rPh sb="19" eb="21">
      <t>ヒョウカ</t>
    </rPh>
    <rPh sb="22" eb="24">
      <t>ニュウリョク</t>
    </rPh>
    <phoneticPr fontId="4"/>
  </si>
  <si>
    <t>学籍番号</t>
    <rPh sb="0" eb="2">
      <t>ガクセキ</t>
    </rPh>
    <rPh sb="2" eb="4">
      <t>バンゴウ</t>
    </rPh>
    <phoneticPr fontId="4"/>
  </si>
  <si>
    <t>氏名</t>
    <rPh sb="0" eb="2">
      <t>シメイ</t>
    </rPh>
    <phoneticPr fontId="3"/>
  </si>
  <si>
    <t>学習・教育到達目標</t>
    <rPh sb="0" eb="2">
      <t>ガクシュウ</t>
    </rPh>
    <rPh sb="3" eb="5">
      <t>キョウイク</t>
    </rPh>
    <rPh sb="5" eb="7">
      <t>トウタツ</t>
    </rPh>
    <rPh sb="7" eb="9">
      <t>モクヒョウ</t>
    </rPh>
    <phoneticPr fontId="4"/>
  </si>
  <si>
    <t>対応科目(重み係数）</t>
    <rPh sb="5" eb="6">
      <t>オモ</t>
    </rPh>
    <rPh sb="7" eb="9">
      <t>ケイスウ</t>
    </rPh>
    <phoneticPr fontId="4"/>
  </si>
  <si>
    <r>
      <t xml:space="preserve">取得条件
</t>
    </r>
    <r>
      <rPr>
        <sz val="9"/>
        <rFont val="ＭＳ Ｐゴシック"/>
        <family val="3"/>
        <charset val="128"/>
      </rPr>
      <t>(必要単位数)</t>
    </r>
    <rPh sb="0" eb="2">
      <t>シュトク</t>
    </rPh>
    <rPh sb="2" eb="4">
      <t>ジョウケン</t>
    </rPh>
    <rPh sb="10" eb="11">
      <t>スウ</t>
    </rPh>
    <phoneticPr fontId="4"/>
  </si>
  <si>
    <t>成績・単位数</t>
    <rPh sb="0" eb="2">
      <t>セイセキ</t>
    </rPh>
    <rPh sb="3" eb="5">
      <t>タンイ</t>
    </rPh>
    <rPh sb="5" eb="6">
      <t>スウ</t>
    </rPh>
    <phoneticPr fontId="4"/>
  </si>
  <si>
    <t>単位数
小計
（必要単位数）</t>
    <rPh sb="0" eb="3">
      <t>タンイスウ</t>
    </rPh>
    <rPh sb="4" eb="6">
      <t>ショウケイ</t>
    </rPh>
    <rPh sb="8" eb="10">
      <t>ヒツヨウ</t>
    </rPh>
    <rPh sb="10" eb="12">
      <t>タンイ</t>
    </rPh>
    <rPh sb="12" eb="13">
      <t>スウ</t>
    </rPh>
    <phoneticPr fontId="4"/>
  </si>
  <si>
    <t>点数の合計
（科目数）</t>
    <rPh sb="0" eb="2">
      <t>テンスウ</t>
    </rPh>
    <rPh sb="3" eb="5">
      <t>ゴウケイ</t>
    </rPh>
    <rPh sb="7" eb="10">
      <t>カモクスウ</t>
    </rPh>
    <phoneticPr fontId="4"/>
  </si>
  <si>
    <t>評価
（評点）</t>
    <rPh sb="0" eb="2">
      <t>ヒョウカ</t>
    </rPh>
    <rPh sb="4" eb="6">
      <t>ヒョウテン</t>
    </rPh>
    <phoneticPr fontId="4"/>
  </si>
  <si>
    <t>対応科目(重み係数）</t>
    <phoneticPr fontId="4"/>
  </si>
  <si>
    <t>A</t>
    <phoneticPr fontId="4"/>
  </si>
  <si>
    <t>学科の教育理念に基づき，設計・実験および卒業研究を中核として，人間環境および感性をも含めた総合的な視点で問題を捉えて機械を創成できる基礎的な知識と応用能力を身につける．
  （１）与えられた課題に対し，自ら考え，調査・検討し目的を達成する能力</t>
    <phoneticPr fontId="4"/>
  </si>
  <si>
    <t>機械創成設計演習◎</t>
    <phoneticPr fontId="4"/>
  </si>
  <si>
    <t>(</t>
    <phoneticPr fontId="4"/>
  </si>
  <si>
    <t>)</t>
    <phoneticPr fontId="4"/>
  </si>
  <si>
    <t>すべて
10単位</t>
    <rPh sb="6" eb="8">
      <t>タンイ</t>
    </rPh>
    <phoneticPr fontId="4"/>
  </si>
  <si>
    <t>E</t>
    <phoneticPr fontId="4"/>
  </si>
  <si>
    <t>機械工学における基盤分野の理解に必要な基礎的な数学の知識と応用能力、実験・分析の遂行に必要な確率・統計、情報処理の基礎的な知識や自然現象を数学的にモデル化し、シミュレーションする基礎的な知識と応用能力を習得する．
  （１） 基礎的な数学の知識
　（２） 実験データの分析能力
　（３） 情報リテラシの習得
　（４） 自然現象をモデル化し，シミュレーションする能力</t>
    <rPh sb="0" eb="2">
      <t>キカイ</t>
    </rPh>
    <rPh sb="2" eb="4">
      <t>コウガク</t>
    </rPh>
    <rPh sb="8" eb="10">
      <t>キバン</t>
    </rPh>
    <rPh sb="10" eb="12">
      <t>ブンヤ</t>
    </rPh>
    <rPh sb="13" eb="15">
      <t>リカイ</t>
    </rPh>
    <rPh sb="16" eb="18">
      <t>ヒツヨウ</t>
    </rPh>
    <rPh sb="19" eb="22">
      <t>キソテキ</t>
    </rPh>
    <rPh sb="23" eb="25">
      <t>スウガク</t>
    </rPh>
    <rPh sb="26" eb="28">
      <t>チシキ</t>
    </rPh>
    <rPh sb="29" eb="31">
      <t>オウヨウ</t>
    </rPh>
    <rPh sb="31" eb="33">
      <t>ノウリョク</t>
    </rPh>
    <rPh sb="34" eb="36">
      <t>ジッケン</t>
    </rPh>
    <rPh sb="37" eb="39">
      <t>ブンセキ</t>
    </rPh>
    <rPh sb="40" eb="42">
      <t>スイコウ</t>
    </rPh>
    <rPh sb="43" eb="45">
      <t>ヒツヨウ</t>
    </rPh>
    <rPh sb="46" eb="48">
      <t>カクリツ</t>
    </rPh>
    <rPh sb="49" eb="51">
      <t>トウケイ</t>
    </rPh>
    <rPh sb="52" eb="54">
      <t>ジョウホウ</t>
    </rPh>
    <rPh sb="54" eb="56">
      <t>ショリ</t>
    </rPh>
    <rPh sb="57" eb="60">
      <t>キソテキ</t>
    </rPh>
    <rPh sb="61" eb="63">
      <t>チシキ</t>
    </rPh>
    <rPh sb="64" eb="66">
      <t>シゼン</t>
    </rPh>
    <rPh sb="66" eb="68">
      <t>ゲンショウ</t>
    </rPh>
    <rPh sb="69" eb="72">
      <t>スウガクテキ</t>
    </rPh>
    <rPh sb="76" eb="77">
      <t>カ</t>
    </rPh>
    <rPh sb="89" eb="92">
      <t>キソテキ</t>
    </rPh>
    <rPh sb="93" eb="95">
      <t>チシキ</t>
    </rPh>
    <rPh sb="96" eb="98">
      <t>オウヨウ</t>
    </rPh>
    <rPh sb="98" eb="100">
      <t>ノウリョク</t>
    </rPh>
    <rPh sb="101" eb="103">
      <t>シュウトク</t>
    </rPh>
    <phoneticPr fontId="4"/>
  </si>
  <si>
    <t>微分積分および演習１</t>
    <rPh sb="0" eb="2">
      <t>ビブン</t>
    </rPh>
    <rPh sb="2" eb="4">
      <t>セキブン</t>
    </rPh>
    <rPh sb="7" eb="9">
      <t>エンシュウ</t>
    </rPh>
    <phoneticPr fontId="4"/>
  </si>
  <si>
    <t xml:space="preserve">すべて
14単位
</t>
    <rPh sb="6" eb="8">
      <t>タンイ</t>
    </rPh>
    <phoneticPr fontId="4"/>
  </si>
  <si>
    <t>応用機械機能工学実験１◎</t>
    <rPh sb="4" eb="6">
      <t>キノウ</t>
    </rPh>
    <rPh sb="6" eb="8">
      <t>コウガク</t>
    </rPh>
    <phoneticPr fontId="4"/>
  </si>
  <si>
    <t>線形代数１</t>
    <phoneticPr fontId="4"/>
  </si>
  <si>
    <t>応用機械機能工学実験２◎</t>
    <rPh sb="4" eb="6">
      <t>キノウ</t>
    </rPh>
    <rPh sb="6" eb="8">
      <t>コウガク</t>
    </rPh>
    <phoneticPr fontId="4"/>
  </si>
  <si>
    <t>基礎力学</t>
    <rPh sb="0" eb="2">
      <t>キソ</t>
    </rPh>
    <rPh sb="2" eb="4">
      <t>リキガク</t>
    </rPh>
    <phoneticPr fontId="4"/>
  </si>
  <si>
    <t>創成ゼミナール◎</t>
    <rPh sb="0" eb="2">
      <t>ソウセイ</t>
    </rPh>
    <phoneticPr fontId="4"/>
  </si>
  <si>
    <t>物理学実験</t>
    <rPh sb="0" eb="3">
      <t>ブツリガク</t>
    </rPh>
    <rPh sb="3" eb="5">
      <t>ジッケン</t>
    </rPh>
    <phoneticPr fontId="4"/>
  </si>
  <si>
    <t>卒業研究◎</t>
    <rPh sb="0" eb="2">
      <t>ソツギョウ</t>
    </rPh>
    <rPh sb="2" eb="4">
      <t>ケンキュウ</t>
    </rPh>
    <phoneticPr fontId="4"/>
  </si>
  <si>
    <t>)</t>
    <phoneticPr fontId="4"/>
  </si>
  <si>
    <t>情報リテラシ</t>
    <rPh sb="0" eb="2">
      <t>ジョウホウ</t>
    </rPh>
    <phoneticPr fontId="4"/>
  </si>
  <si>
    <t>(</t>
    <phoneticPr fontId="4"/>
  </si>
  <si>
    <t>比較文化論【人文】</t>
    <rPh sb="0" eb="2">
      <t>ヒカク</t>
    </rPh>
    <rPh sb="2" eb="4">
      <t>ブンカ</t>
    </rPh>
    <rPh sb="4" eb="5">
      <t>ロン</t>
    </rPh>
    <rPh sb="6" eb="8">
      <t>ジンブン</t>
    </rPh>
    <phoneticPr fontId="4"/>
  </si>
  <si>
    <t>2単位以上</t>
    <rPh sb="1" eb="3">
      <t>タンイ</t>
    </rPh>
    <rPh sb="3" eb="5">
      <t>イジョウ</t>
    </rPh>
    <phoneticPr fontId="4"/>
  </si>
  <si>
    <t>確率と統計１</t>
    <rPh sb="0" eb="2">
      <t>カクリツ</t>
    </rPh>
    <rPh sb="3" eb="5">
      <t>トウケイ</t>
    </rPh>
    <phoneticPr fontId="4"/>
  </si>
  <si>
    <t>(</t>
    <phoneticPr fontId="4"/>
  </si>
  <si>
    <t>)</t>
    <phoneticPr fontId="4"/>
  </si>
  <si>
    <t>アジア文化論【人文】</t>
    <rPh sb="3" eb="6">
      <t>ブンカロン</t>
    </rPh>
    <rPh sb="7" eb="9">
      <t>ジンブン</t>
    </rPh>
    <phoneticPr fontId="4"/>
  </si>
  <si>
    <t>(12)</t>
    <phoneticPr fontId="4"/>
  </si>
  <si>
    <t>基礎力学演習</t>
    <phoneticPr fontId="3"/>
  </si>
  <si>
    <t>B</t>
    <phoneticPr fontId="4"/>
  </si>
  <si>
    <t>技術・工学が地球環境に与える負荷を十分認識できる基礎的知識と応用能力を習得する．</t>
    <phoneticPr fontId="4"/>
  </si>
  <si>
    <t>エネルギー／環境概論【専門】○</t>
    <rPh sb="6" eb="8">
      <t>カンキョウ</t>
    </rPh>
    <rPh sb="8" eb="10">
      <t>ガイロン</t>
    </rPh>
    <rPh sb="11" eb="13">
      <t>センモン</t>
    </rPh>
    <phoneticPr fontId="4"/>
  </si>
  <si>
    <t>2単位</t>
    <rPh sb="1" eb="3">
      <t>タンイ</t>
    </rPh>
    <phoneticPr fontId="3"/>
  </si>
  <si>
    <t>10単位以上</t>
    <rPh sb="2" eb="4">
      <t>タンイ</t>
    </rPh>
    <rPh sb="4" eb="6">
      <t>イジョウ</t>
    </rPh>
    <phoneticPr fontId="4"/>
  </si>
  <si>
    <t>（2）</t>
    <phoneticPr fontId="4"/>
  </si>
  <si>
    <t>)</t>
    <phoneticPr fontId="4"/>
  </si>
  <si>
    <t>C</t>
    <phoneticPr fontId="4"/>
  </si>
  <si>
    <t>技術・工学が地球環境と生態系との共生・共存を無視して独走することがないように、「技術・工学が社会に果たす役割」を強く自覚するための基礎知識と総合能力を習得する．</t>
    <rPh sb="0" eb="2">
      <t>ギジュツ</t>
    </rPh>
    <rPh sb="3" eb="5">
      <t>コウガク</t>
    </rPh>
    <rPh sb="6" eb="8">
      <t>チキュウ</t>
    </rPh>
    <rPh sb="8" eb="10">
      <t>カンキョウ</t>
    </rPh>
    <rPh sb="11" eb="14">
      <t>セイタイケイ</t>
    </rPh>
    <rPh sb="16" eb="18">
      <t>キョウセイ</t>
    </rPh>
    <rPh sb="19" eb="21">
      <t>キョウゾン</t>
    </rPh>
    <rPh sb="22" eb="24">
      <t>ムシ</t>
    </rPh>
    <rPh sb="26" eb="28">
      <t>ドクソウ</t>
    </rPh>
    <rPh sb="40" eb="42">
      <t>ギジュツ</t>
    </rPh>
    <rPh sb="43" eb="45">
      <t>コウガク</t>
    </rPh>
    <rPh sb="46" eb="48">
      <t>シャカイ</t>
    </rPh>
    <rPh sb="49" eb="50">
      <t>ハ</t>
    </rPh>
    <rPh sb="52" eb="54">
      <t>ヤクワリ</t>
    </rPh>
    <rPh sb="56" eb="57">
      <t>ツヨ</t>
    </rPh>
    <rPh sb="58" eb="60">
      <t>ジカク</t>
    </rPh>
    <rPh sb="65" eb="67">
      <t>キソ</t>
    </rPh>
    <rPh sb="67" eb="69">
      <t>チシキ</t>
    </rPh>
    <rPh sb="70" eb="72">
      <t>ソウゴウ</t>
    </rPh>
    <rPh sb="72" eb="74">
      <t>ノウリョク</t>
    </rPh>
    <rPh sb="75" eb="77">
      <t>シュウトク</t>
    </rPh>
    <phoneticPr fontId="4"/>
  </si>
  <si>
    <t>技術者の倫理【人文】</t>
    <rPh sb="0" eb="3">
      <t>ギジュツシャ</t>
    </rPh>
    <rPh sb="4" eb="6">
      <t>リンリ</t>
    </rPh>
    <rPh sb="7" eb="9">
      <t>ジンブン</t>
    </rPh>
    <phoneticPr fontId="4"/>
  </si>
  <si>
    <t>(</t>
    <phoneticPr fontId="4"/>
  </si>
  <si>
    <t>2単位</t>
    <rPh sb="1" eb="3">
      <t>タンイ</t>
    </rPh>
    <phoneticPr fontId="4"/>
  </si>
  <si>
    <t>(</t>
    <phoneticPr fontId="4"/>
  </si>
  <si>
    <t>倫理学【人文】</t>
    <rPh sb="0" eb="2">
      <t>リンリ</t>
    </rPh>
    <rPh sb="2" eb="3">
      <t>ガク</t>
    </rPh>
    <rPh sb="4" eb="6">
      <t>ジンブン</t>
    </rPh>
    <phoneticPr fontId="4"/>
  </si>
  <si>
    <t>生命倫理【人文】</t>
    <rPh sb="5" eb="7">
      <t>ジンブン</t>
    </rPh>
    <phoneticPr fontId="4"/>
  </si>
  <si>
    <t>科学技術倫理学【人文】</t>
    <rPh sb="0" eb="2">
      <t>カガク</t>
    </rPh>
    <rPh sb="2" eb="4">
      <t>ギジュツ</t>
    </rPh>
    <rPh sb="4" eb="7">
      <t>リンリガク</t>
    </rPh>
    <rPh sb="8" eb="10">
      <t>ジンブン</t>
    </rPh>
    <phoneticPr fontId="4"/>
  </si>
  <si>
    <t>＊学習・教育到達目標【C】のみ対応</t>
    <rPh sb="1" eb="3">
      <t>ガクシュウ</t>
    </rPh>
    <rPh sb="4" eb="6">
      <t>キョウイク</t>
    </rPh>
    <rPh sb="6" eb="8">
      <t>トウタツ</t>
    </rPh>
    <rPh sb="8" eb="10">
      <t>モクヒョウ</t>
    </rPh>
    <rPh sb="15" eb="17">
      <t>タイオウ</t>
    </rPh>
    <phoneticPr fontId="21"/>
  </si>
  <si>
    <t>「人文社会系教養」
から４単位以上</t>
    <rPh sb="1" eb="3">
      <t>ジンブン</t>
    </rPh>
    <rPh sb="3" eb="5">
      <t>シャカイ</t>
    </rPh>
    <rPh sb="5" eb="6">
      <t>ケイ</t>
    </rPh>
    <rPh sb="6" eb="8">
      <t>キョウヨウ</t>
    </rPh>
    <rPh sb="13" eb="15">
      <t>タンイ</t>
    </rPh>
    <rPh sb="15" eb="17">
      <t>イジョウ</t>
    </rPh>
    <phoneticPr fontId="4"/>
  </si>
  <si>
    <t>(</t>
    <phoneticPr fontId="4"/>
  </si>
  <si>
    <t>)</t>
    <phoneticPr fontId="4"/>
  </si>
  <si>
    <t>ガソット参照</t>
    <rPh sb="4" eb="6">
      <t>サンショウ</t>
    </rPh>
    <phoneticPr fontId="21"/>
  </si>
  <si>
    <t>（8）</t>
    <phoneticPr fontId="4"/>
  </si>
  <si>
    <t>機械のC言語【専門】○</t>
    <phoneticPr fontId="3"/>
  </si>
  <si>
    <t>2単位以上</t>
    <rPh sb="1" eb="3">
      <t>タンイ</t>
    </rPh>
    <phoneticPr fontId="4"/>
  </si>
  <si>
    <t>D</t>
    <phoneticPr fontId="4"/>
  </si>
  <si>
    <t>技術・工学の根幹をなす「物質」、「エネルギー」および「情報」を基盤とした機械工学の基礎的な知識と応用能力を習得する．</t>
    <rPh sb="0" eb="2">
      <t>ギジュツ</t>
    </rPh>
    <rPh sb="3" eb="5">
      <t>コウガク</t>
    </rPh>
    <rPh sb="6" eb="8">
      <t>コンカン</t>
    </rPh>
    <rPh sb="12" eb="14">
      <t>ブッシツ</t>
    </rPh>
    <rPh sb="27" eb="29">
      <t>ジョウホウ</t>
    </rPh>
    <rPh sb="31" eb="33">
      <t>キバン</t>
    </rPh>
    <rPh sb="36" eb="38">
      <t>キカイ</t>
    </rPh>
    <rPh sb="38" eb="40">
      <t>コウガク</t>
    </rPh>
    <rPh sb="41" eb="44">
      <t>キソテキ</t>
    </rPh>
    <rPh sb="45" eb="47">
      <t>チシキ</t>
    </rPh>
    <rPh sb="48" eb="50">
      <t>オウヨウ</t>
    </rPh>
    <rPh sb="50" eb="52">
      <t>ノウリョク</t>
    </rPh>
    <rPh sb="53" eb="55">
      <t>シュウトク</t>
    </rPh>
    <phoneticPr fontId="4"/>
  </si>
  <si>
    <t>機械の力学１◎</t>
    <rPh sb="0" eb="2">
      <t>キカイ</t>
    </rPh>
    <rPh sb="3" eb="5">
      <t>リキガク</t>
    </rPh>
    <phoneticPr fontId="4"/>
  </si>
  <si>
    <t>すべて
13単位</t>
    <rPh sb="6" eb="8">
      <t>タンイ</t>
    </rPh>
    <phoneticPr fontId="4"/>
  </si>
  <si>
    <t>数値解析【専門】○</t>
    <phoneticPr fontId="3"/>
  </si>
  <si>
    <t>機械の力学２◎</t>
    <rPh sb="0" eb="2">
      <t>キカイ</t>
    </rPh>
    <rPh sb="3" eb="5">
      <t>リキガク</t>
    </rPh>
    <phoneticPr fontId="4"/>
  </si>
  <si>
    <t>(</t>
  </si>
  <si>
    <t>)</t>
  </si>
  <si>
    <t>数値解析演習【専門】○</t>
    <phoneticPr fontId="3"/>
  </si>
  <si>
    <t>材料力学１◎</t>
    <rPh sb="0" eb="2">
      <t>ザイリョウ</t>
    </rPh>
    <rPh sb="2" eb="4">
      <t>リキガク</t>
    </rPh>
    <phoneticPr fontId="4"/>
  </si>
  <si>
    <t>応用解析学【専門】○</t>
    <phoneticPr fontId="3"/>
  </si>
  <si>
    <t>(</t>
    <phoneticPr fontId="4"/>
  </si>
  <si>
    <t>)</t>
    <phoneticPr fontId="4"/>
  </si>
  <si>
    <t>（26）</t>
    <phoneticPr fontId="4"/>
  </si>
  <si>
    <t>流れの力学１◎</t>
    <rPh sb="0" eb="1">
      <t>ナガ</t>
    </rPh>
    <rPh sb="3" eb="5">
      <t>リキガク</t>
    </rPh>
    <phoneticPr fontId="4"/>
  </si>
  <si>
    <t>F</t>
    <phoneticPr fontId="4"/>
  </si>
  <si>
    <t>科学的および工学的に思考し、与えられた制約の下で計画的に技術・科学論文を作成して表現できる能力を身につけ、さらに、総合的な観点から自主的、継続的に学習が持続できる能力を身につける．
  （１）　技術・科学論文の作成能力
  （２）　自ら継続的に学習する能力</t>
    <rPh sb="0" eb="2">
      <t>カガク</t>
    </rPh>
    <rPh sb="2" eb="3">
      <t>テキ</t>
    </rPh>
    <rPh sb="6" eb="9">
      <t>コウガクテキ</t>
    </rPh>
    <rPh sb="10" eb="12">
      <t>シコウ</t>
    </rPh>
    <rPh sb="14" eb="15">
      <t>アタ</t>
    </rPh>
    <rPh sb="19" eb="21">
      <t>セイヤク</t>
    </rPh>
    <rPh sb="22" eb="23">
      <t>シタ</t>
    </rPh>
    <rPh sb="24" eb="27">
      <t>ケイカクテキ</t>
    </rPh>
    <rPh sb="28" eb="30">
      <t>ギジュツ</t>
    </rPh>
    <rPh sb="31" eb="33">
      <t>カガク</t>
    </rPh>
    <rPh sb="33" eb="35">
      <t>ロンブン</t>
    </rPh>
    <rPh sb="36" eb="38">
      <t>サクセイ</t>
    </rPh>
    <rPh sb="40" eb="42">
      <t>ヒョウゲン</t>
    </rPh>
    <rPh sb="45" eb="47">
      <t>ノウリョク</t>
    </rPh>
    <rPh sb="48" eb="49">
      <t>ミ</t>
    </rPh>
    <rPh sb="57" eb="60">
      <t>ソウゴウテキ</t>
    </rPh>
    <rPh sb="61" eb="63">
      <t>カンテン</t>
    </rPh>
    <rPh sb="65" eb="68">
      <t>ジシュテキ</t>
    </rPh>
    <rPh sb="69" eb="72">
      <t>ケイゾクテキ</t>
    </rPh>
    <rPh sb="73" eb="75">
      <t>ガクシュウ</t>
    </rPh>
    <rPh sb="76" eb="78">
      <t>ジゾク</t>
    </rPh>
    <rPh sb="81" eb="83">
      <t>ノウリョク</t>
    </rPh>
    <rPh sb="84" eb="85">
      <t>ミ</t>
    </rPh>
    <phoneticPr fontId="4"/>
  </si>
  <si>
    <t>-</t>
    <phoneticPr fontId="4"/>
  </si>
  <si>
    <t>熱力学１◎</t>
  </si>
  <si>
    <t>機械設計１◎</t>
    <rPh sb="0" eb="2">
      <t>キカイ</t>
    </rPh>
    <rPh sb="2" eb="4">
      <t>セッケイ</t>
    </rPh>
    <phoneticPr fontId="4"/>
  </si>
  <si>
    <t>機械機能解析学◎</t>
    <rPh sb="0" eb="2">
      <t>キカイ</t>
    </rPh>
    <rPh sb="2" eb="4">
      <t>キノウ</t>
    </rPh>
    <rPh sb="4" eb="7">
      <t>カイセキガク</t>
    </rPh>
    <phoneticPr fontId="3"/>
  </si>
  <si>
    <t>機械設計２◎</t>
    <rPh sb="0" eb="2">
      <t>キカイ</t>
    </rPh>
    <rPh sb="2" eb="4">
      <t>セッケイ</t>
    </rPh>
    <phoneticPr fontId="4"/>
  </si>
  <si>
    <t>設計の基礎○</t>
    <rPh sb="0" eb="2">
      <t>セッケイ</t>
    </rPh>
    <rPh sb="3" eb="5">
      <t>キソ</t>
    </rPh>
    <phoneticPr fontId="4"/>
  </si>
  <si>
    <r>
      <t>選択必修○
16単位</t>
    </r>
    <r>
      <rPr>
        <sz val="11"/>
        <color theme="1"/>
        <rFont val="ＭＳ Ｐゴシック"/>
        <family val="2"/>
        <charset val="128"/>
        <scheme val="minor"/>
      </rPr>
      <t>以上
取得
（余裕分は
選択科目へ）</t>
    </r>
    <rPh sb="8" eb="10">
      <t>タンイ</t>
    </rPh>
    <rPh sb="10" eb="12">
      <t>イジョウ</t>
    </rPh>
    <rPh sb="13" eb="15">
      <t>シュトク</t>
    </rPh>
    <phoneticPr fontId="4"/>
  </si>
  <si>
    <t>機械機能工学入門◎</t>
    <rPh sb="0" eb="2">
      <t>キカイ</t>
    </rPh>
    <rPh sb="2" eb="4">
      <t>キノウ</t>
    </rPh>
    <rPh sb="4" eb="6">
      <t>コウガク</t>
    </rPh>
    <rPh sb="6" eb="8">
      <t>ニュウモン</t>
    </rPh>
    <phoneticPr fontId="4"/>
  </si>
  <si>
    <t>(</t>
    <phoneticPr fontId="4"/>
  </si>
  <si>
    <t>)</t>
    <phoneticPr fontId="4"/>
  </si>
  <si>
    <t>マテリアル・サイエンス○</t>
  </si>
  <si>
    <t>機械機能工学実験１◎</t>
    <rPh sb="0" eb="2">
      <t>キカイ</t>
    </rPh>
    <rPh sb="2" eb="4">
      <t>キノウ</t>
    </rPh>
    <rPh sb="4" eb="6">
      <t>コウガク</t>
    </rPh>
    <rPh sb="6" eb="8">
      <t>ジッケン</t>
    </rPh>
    <phoneticPr fontId="4"/>
  </si>
  <si>
    <t>機械要素○</t>
    <phoneticPr fontId="4"/>
  </si>
  <si>
    <t>機械機能工学実験２◎</t>
    <rPh sb="0" eb="2">
      <t>キカイ</t>
    </rPh>
    <rPh sb="2" eb="4">
      <t>キノウ</t>
    </rPh>
    <rPh sb="4" eb="6">
      <t>コウガク</t>
    </rPh>
    <rPh sb="6" eb="8">
      <t>ジッケン</t>
    </rPh>
    <phoneticPr fontId="4"/>
  </si>
  <si>
    <t>材料力学２○</t>
    <rPh sb="0" eb="2">
      <t>ザイリョウ</t>
    </rPh>
    <rPh sb="2" eb="4">
      <t>リキガク</t>
    </rPh>
    <phoneticPr fontId="3"/>
  </si>
  <si>
    <t>応用機械機能工学実験◎</t>
    <rPh sb="0" eb="4">
      <t>オウヨウキカイ</t>
    </rPh>
    <rPh sb="4" eb="6">
      <t>キノウ</t>
    </rPh>
    <rPh sb="6" eb="8">
      <t>コウガク</t>
    </rPh>
    <rPh sb="8" eb="10">
      <t>ジッケン</t>
    </rPh>
    <phoneticPr fontId="4"/>
  </si>
  <si>
    <t>設計学○</t>
    <rPh sb="0" eb="2">
      <t>セッケイ</t>
    </rPh>
    <rPh sb="2" eb="3">
      <t>ガク</t>
    </rPh>
    <phoneticPr fontId="4"/>
  </si>
  <si>
    <t>レポートライティング【総合】</t>
    <rPh sb="11" eb="13">
      <t>ソウゴウ</t>
    </rPh>
    <phoneticPr fontId="4"/>
  </si>
  <si>
    <t>（10）</t>
    <phoneticPr fontId="4"/>
  </si>
  <si>
    <t>加工学○</t>
    <phoneticPr fontId="4"/>
  </si>
  <si>
    <t>G</t>
    <phoneticPr fontId="4"/>
  </si>
  <si>
    <t>技術的な討議や情報交換等のコミュニケーションが行える知識を習得する．
　（１）　日本語による技術者としてのコミュニケーション能力
　（２）　英語による基礎的なコミュニケーション能力</t>
    <rPh sb="0" eb="3">
      <t>ギジュツテキ</t>
    </rPh>
    <rPh sb="4" eb="6">
      <t>トウギ</t>
    </rPh>
    <rPh sb="7" eb="9">
      <t>ジョウホウ</t>
    </rPh>
    <rPh sb="9" eb="11">
      <t>コウカン</t>
    </rPh>
    <rPh sb="11" eb="12">
      <t>トウ</t>
    </rPh>
    <rPh sb="23" eb="24">
      <t>オコナ</t>
    </rPh>
    <rPh sb="26" eb="28">
      <t>チシキ</t>
    </rPh>
    <rPh sb="29" eb="31">
      <t>シュウトク</t>
    </rPh>
    <phoneticPr fontId="4"/>
  </si>
  <si>
    <t>取得</t>
    <rPh sb="0" eb="2">
      <t>シュトク</t>
    </rPh>
    <phoneticPr fontId="4"/>
  </si>
  <si>
    <t>-</t>
    <phoneticPr fontId="4"/>
  </si>
  <si>
    <t>機械の力学３○</t>
    <rPh sb="0" eb="2">
      <t>キカイ</t>
    </rPh>
    <rPh sb="3" eb="5">
      <t>リキガク</t>
    </rPh>
    <phoneticPr fontId="3"/>
  </si>
  <si>
    <t>8単位以上</t>
    <rPh sb="1" eb="3">
      <t>タンイ</t>
    </rPh>
    <rPh sb="3" eb="5">
      <t>イジョウ</t>
    </rPh>
    <phoneticPr fontId="4"/>
  </si>
  <si>
    <t>塑性と加工○</t>
    <rPh sb="0" eb="2">
      <t>ソセイ</t>
    </rPh>
    <rPh sb="3" eb="5">
      <t>カコウ</t>
    </rPh>
    <phoneticPr fontId="4"/>
  </si>
  <si>
    <t>計測工学○</t>
    <rPh sb="0" eb="2">
      <t>ケイソク</t>
    </rPh>
    <rPh sb="2" eb="4">
      <t>コウガク</t>
    </rPh>
    <phoneticPr fontId="4"/>
  </si>
  <si>
    <t>流れの力学２○</t>
    <rPh sb="0" eb="1">
      <t>ナガ</t>
    </rPh>
    <rPh sb="3" eb="5">
      <t>リキガク</t>
    </rPh>
    <phoneticPr fontId="4"/>
  </si>
  <si>
    <t>環境調和型エネルギー工学○</t>
    <rPh sb="0" eb="2">
      <t>カンキョウ</t>
    </rPh>
    <rPh sb="2" eb="5">
      <t>チョウワガタ</t>
    </rPh>
    <rPh sb="10" eb="12">
      <t>コウガク</t>
    </rPh>
    <phoneticPr fontId="4"/>
  </si>
  <si>
    <t>工学英語 ⅠA</t>
    <rPh sb="0" eb="2">
      <t>コウガク</t>
    </rPh>
    <phoneticPr fontId="4"/>
  </si>
  <si>
    <t>制御工学１○</t>
    <rPh sb="0" eb="2">
      <t>セイギョ</t>
    </rPh>
    <rPh sb="2" eb="4">
      <t>コウガク</t>
    </rPh>
    <phoneticPr fontId="4"/>
  </si>
  <si>
    <t>工学英語 ⅠB</t>
    <rPh sb="0" eb="2">
      <t>コウガク</t>
    </rPh>
    <phoneticPr fontId="4"/>
  </si>
  <si>
    <t>システム工学○</t>
    <rPh sb="4" eb="6">
      <t>コウガク</t>
    </rPh>
    <phoneticPr fontId="4"/>
  </si>
  <si>
    <t>H</t>
    <phoneticPr fontId="4"/>
  </si>
  <si>
    <t>応用・体験教育科目において、自分と他者の役割を理解し、チーム目標の達成のために行動する．</t>
    <rPh sb="0" eb="2">
      <t>オウヨウ</t>
    </rPh>
    <rPh sb="3" eb="5">
      <t>タイケン</t>
    </rPh>
    <rPh sb="5" eb="7">
      <t>キョウイク</t>
    </rPh>
    <rPh sb="7" eb="9">
      <t>カモク</t>
    </rPh>
    <rPh sb="14" eb="16">
      <t>ジブン</t>
    </rPh>
    <rPh sb="17" eb="19">
      <t>タシャ</t>
    </rPh>
    <rPh sb="20" eb="22">
      <t>ヤクワリ</t>
    </rPh>
    <rPh sb="23" eb="25">
      <t>リカイ</t>
    </rPh>
    <rPh sb="30" eb="32">
      <t>モクヒョウ</t>
    </rPh>
    <rPh sb="33" eb="35">
      <t>タッセイ</t>
    </rPh>
    <rPh sb="39" eb="41">
      <t>コウドウ</t>
    </rPh>
    <phoneticPr fontId="4"/>
  </si>
  <si>
    <t>機械創成設計演習◎</t>
    <phoneticPr fontId="4"/>
  </si>
  <si>
    <t>取得</t>
    <phoneticPr fontId="4"/>
  </si>
  <si>
    <t>熱力学２○</t>
    <rPh sb="0" eb="3">
      <t>ネツリキガク</t>
    </rPh>
    <phoneticPr fontId="4"/>
  </si>
  <si>
    <t>基礎伝熱学○</t>
    <rPh sb="0" eb="2">
      <t>キソ</t>
    </rPh>
    <rPh sb="2" eb="4">
      <t>デンネツ</t>
    </rPh>
    <rPh sb="4" eb="5">
      <t>ガク</t>
    </rPh>
    <phoneticPr fontId="4"/>
  </si>
  <si>
    <t>振動工学○</t>
    <rPh sb="0" eb="2">
      <t>シンドウ</t>
    </rPh>
    <rPh sb="2" eb="4">
      <t>コウガク</t>
    </rPh>
    <phoneticPr fontId="4"/>
  </si>
  <si>
    <r>
      <t xml:space="preserve">その他
（専門，共通・教養科目より）
</t>
    </r>
    <r>
      <rPr>
        <sz val="11"/>
        <color indexed="10"/>
        <rFont val="ＭＳ Ｐゴシック"/>
        <family val="3"/>
        <charset val="128"/>
      </rPr>
      <t xml:space="preserve">＊１単位または３単位のものはＡD列に
単位数【１または３】を直接入力
</t>
    </r>
    <rPh sb="2" eb="3">
      <t>タ</t>
    </rPh>
    <rPh sb="5" eb="7">
      <t>センモン</t>
    </rPh>
    <rPh sb="8" eb="10">
      <t>キョウツウ</t>
    </rPh>
    <rPh sb="11" eb="13">
      <t>キョウヨウ</t>
    </rPh>
    <rPh sb="13" eb="15">
      <t>カモク</t>
    </rPh>
    <rPh sb="22" eb="24">
      <t>タンイ</t>
    </rPh>
    <rPh sb="28" eb="30">
      <t>タンイ</t>
    </rPh>
    <rPh sb="36" eb="37">
      <t>レツ</t>
    </rPh>
    <rPh sb="39" eb="42">
      <t>タンイスウ</t>
    </rPh>
    <rPh sb="50" eb="52">
      <t>チョクセツ</t>
    </rPh>
    <rPh sb="52" eb="54">
      <t>ニュウリョク</t>
    </rPh>
    <phoneticPr fontId="4"/>
  </si>
  <si>
    <t>材料強度学○</t>
    <rPh sb="0" eb="2">
      <t>ザイリョウ</t>
    </rPh>
    <rPh sb="2" eb="4">
      <t>キョウド</t>
    </rPh>
    <rPh sb="4" eb="5">
      <t>ガク</t>
    </rPh>
    <phoneticPr fontId="4"/>
  </si>
  <si>
    <t>数値熱流体解析○</t>
    <rPh sb="0" eb="2">
      <t>スウチ</t>
    </rPh>
    <rPh sb="2" eb="3">
      <t>ネツ</t>
    </rPh>
    <rPh sb="3" eb="5">
      <t>リュウタイ</t>
    </rPh>
    <rPh sb="5" eb="7">
      <t>カイセキ</t>
    </rPh>
    <phoneticPr fontId="4"/>
  </si>
  <si>
    <t>生産加工システム○</t>
    <rPh sb="0" eb="2">
      <t>セイサン</t>
    </rPh>
    <rPh sb="2" eb="4">
      <t>カコウ</t>
    </rPh>
    <phoneticPr fontId="4"/>
  </si>
  <si>
    <t>機構学○</t>
    <rPh sb="0" eb="2">
      <t>キコウ</t>
    </rPh>
    <rPh sb="2" eb="3">
      <t>ガク</t>
    </rPh>
    <phoneticPr fontId="4"/>
  </si>
  <si>
    <t>燃焼工学○</t>
    <rPh sb="0" eb="2">
      <t>ネンショウ</t>
    </rPh>
    <rPh sb="2" eb="4">
      <t>コウガク</t>
    </rPh>
    <phoneticPr fontId="4"/>
  </si>
  <si>
    <t>生産管理工学△</t>
    <rPh sb="0" eb="2">
      <t>セイサン</t>
    </rPh>
    <rPh sb="2" eb="4">
      <t>カンリ</t>
    </rPh>
    <rPh sb="4" eb="6">
      <t>コウガク</t>
    </rPh>
    <phoneticPr fontId="4"/>
  </si>
  <si>
    <r>
      <t xml:space="preserve">
選択科目△
14単位</t>
    </r>
    <r>
      <rPr>
        <sz val="11"/>
        <rFont val="ＭＳ Ｐゴシック"/>
        <family val="3"/>
        <charset val="128"/>
        <scheme val="minor"/>
      </rPr>
      <t xml:space="preserve">以上
取得                             </t>
    </r>
    <rPh sb="9" eb="11">
      <t>タンイ</t>
    </rPh>
    <phoneticPr fontId="4"/>
  </si>
  <si>
    <t>電子工学△</t>
    <rPh sb="0" eb="2">
      <t>デンシ</t>
    </rPh>
    <rPh sb="2" eb="4">
      <t>コウガク</t>
    </rPh>
    <phoneticPr fontId="3"/>
  </si>
  <si>
    <t>メカトロニクス△</t>
  </si>
  <si>
    <t>機能材料学△</t>
    <rPh sb="0" eb="2">
      <t>キノウ</t>
    </rPh>
    <rPh sb="2" eb="4">
      <t>ザイリョウ</t>
    </rPh>
    <rPh sb="4" eb="5">
      <t>ガク</t>
    </rPh>
    <phoneticPr fontId="3"/>
  </si>
  <si>
    <t>制御工学2△</t>
    <rPh sb="0" eb="2">
      <t>セイギョ</t>
    </rPh>
    <rPh sb="2" eb="4">
      <t>コウガク</t>
    </rPh>
    <phoneticPr fontId="4"/>
  </si>
  <si>
    <t>電気工学△</t>
    <rPh sb="0" eb="2">
      <t>デンキ</t>
    </rPh>
    <rPh sb="2" eb="4">
      <t>コウガク</t>
    </rPh>
    <phoneticPr fontId="4"/>
  </si>
  <si>
    <t>マン・マシンシステム△</t>
  </si>
  <si>
    <t>ソフトマテリアル工学△</t>
    <rPh sb="8" eb="10">
      <t>コウガク</t>
    </rPh>
    <phoneticPr fontId="4"/>
  </si>
  <si>
    <t>生体力学△</t>
    <rPh sb="0" eb="2">
      <t>セイタイ</t>
    </rPh>
    <rPh sb="2" eb="4">
      <t>リキガク</t>
    </rPh>
    <phoneticPr fontId="4"/>
  </si>
  <si>
    <t>流体力学△</t>
    <rPh sb="0" eb="2">
      <t>リュウタイ</t>
    </rPh>
    <rPh sb="2" eb="4">
      <t>リキガク</t>
    </rPh>
    <phoneticPr fontId="3"/>
  </si>
  <si>
    <t>自動車工学△</t>
    <rPh sb="0" eb="3">
      <t>ジドウシャ</t>
    </rPh>
    <rPh sb="3" eb="5">
      <t>コウガク</t>
    </rPh>
    <phoneticPr fontId="3"/>
  </si>
  <si>
    <t>冷凍・空調工学△</t>
    <rPh sb="0" eb="2">
      <t>レイトウ</t>
    </rPh>
    <rPh sb="3" eb="5">
      <t>クウチョウ</t>
    </rPh>
    <rPh sb="5" eb="7">
      <t>コウガク</t>
    </rPh>
    <phoneticPr fontId="3"/>
  </si>
  <si>
    <t>総合評点：</t>
    <rPh sb="0" eb="2">
      <t>ソウゴウ</t>
    </rPh>
    <rPh sb="2" eb="4">
      <t>ヒョウテン</t>
    </rPh>
    <phoneticPr fontId="4"/>
  </si>
  <si>
    <t>総合評価：</t>
    <rPh sb="0" eb="2">
      <t>ソウゴウ</t>
    </rPh>
    <rPh sb="2" eb="4">
      <t>ヒョウカ</t>
    </rPh>
    <phoneticPr fontId="4"/>
  </si>
  <si>
    <t>ロボティクス△</t>
  </si>
  <si>
    <r>
      <t>（4</t>
    </r>
    <r>
      <rPr>
        <sz val="11"/>
        <color theme="1"/>
        <rFont val="ＭＳ Ｐゴシック"/>
        <family val="2"/>
        <charset val="128"/>
        <scheme val="minor"/>
      </rPr>
      <t>3</t>
    </r>
    <r>
      <rPr>
        <sz val="11"/>
        <color theme="1"/>
        <rFont val="ＭＳ Ｐゴシック"/>
        <family val="2"/>
        <charset val="128"/>
        <scheme val="minor"/>
      </rPr>
      <t>）</t>
    </r>
    <phoneticPr fontId="4"/>
  </si>
  <si>
    <t>取得単位数合計</t>
    <rPh sb="0" eb="2">
      <t>シュトク</t>
    </rPh>
    <rPh sb="2" eb="4">
      <t>タンイ</t>
    </rPh>
    <rPh sb="4" eb="5">
      <t>スウ</t>
    </rPh>
    <rPh sb="5" eb="7">
      <t>ゴウケイ</t>
    </rPh>
    <phoneticPr fontId="4"/>
  </si>
  <si>
    <t>印刷範囲外</t>
    <rPh sb="0" eb="2">
      <t>インサツ</t>
    </rPh>
    <rPh sb="2" eb="4">
      <t>ハンイ</t>
    </rPh>
    <rPh sb="4" eb="5">
      <t>ガイ</t>
    </rPh>
    <phoneticPr fontId="4"/>
  </si>
  <si>
    <t>項目A-1</t>
    <rPh sb="0" eb="2">
      <t>コウモク</t>
    </rPh>
    <phoneticPr fontId="4"/>
  </si>
  <si>
    <t>総合評点の計算</t>
    <rPh sb="0" eb="2">
      <t>ソウゴウ</t>
    </rPh>
    <rPh sb="2" eb="4">
      <t>ヒョウテン</t>
    </rPh>
    <rPh sb="5" eb="7">
      <t>ケイサン</t>
    </rPh>
    <phoneticPr fontId="4"/>
  </si>
  <si>
    <t>項目E-1</t>
    <rPh sb="0" eb="2">
      <t>コウモク</t>
    </rPh>
    <phoneticPr fontId="4"/>
  </si>
  <si>
    <t>必要科目数</t>
    <rPh sb="0" eb="2">
      <t>ヒツヨウ</t>
    </rPh>
    <rPh sb="2" eb="5">
      <t>カモクスウ</t>
    </rPh>
    <phoneticPr fontId="4"/>
  </si>
  <si>
    <t>項目</t>
    <rPh sb="0" eb="2">
      <t>コウモク</t>
    </rPh>
    <phoneticPr fontId="4"/>
  </si>
  <si>
    <t>評点</t>
    <rPh sb="0" eb="2">
      <t>ヒョウテン</t>
    </rPh>
    <phoneticPr fontId="4"/>
  </si>
  <si>
    <t>点数</t>
    <rPh sb="0" eb="2">
      <t>テンスウ</t>
    </rPh>
    <phoneticPr fontId="4"/>
  </si>
  <si>
    <t>度数</t>
    <rPh sb="0" eb="2">
      <t>ドスウ</t>
    </rPh>
    <phoneticPr fontId="4"/>
  </si>
  <si>
    <t>指科</t>
    <rPh sb="0" eb="1">
      <t>ユビ</t>
    </rPh>
    <rPh sb="1" eb="2">
      <t>カ</t>
    </rPh>
    <phoneticPr fontId="4"/>
  </si>
  <si>
    <t>残枠</t>
    <rPh sb="0" eb="1">
      <t>ザン</t>
    </rPh>
    <rPh sb="1" eb="2">
      <t>ワク</t>
    </rPh>
    <phoneticPr fontId="4"/>
  </si>
  <si>
    <t>A</t>
    <phoneticPr fontId="4"/>
  </si>
  <si>
    <t>B</t>
    <phoneticPr fontId="4"/>
  </si>
  <si>
    <t>C</t>
    <phoneticPr fontId="4"/>
  </si>
  <si>
    <t>E</t>
    <phoneticPr fontId="4"/>
  </si>
  <si>
    <t>Σ</t>
    <phoneticPr fontId="4"/>
  </si>
  <si>
    <t>指定科目分点数</t>
    <rPh sb="0" eb="2">
      <t>シテイ</t>
    </rPh>
    <rPh sb="2" eb="4">
      <t>カモク</t>
    </rPh>
    <rPh sb="4" eb="5">
      <t>ブン</t>
    </rPh>
    <rPh sb="5" eb="7">
      <t>テンスウ</t>
    </rPh>
    <phoneticPr fontId="4"/>
  </si>
  <si>
    <t>H</t>
    <phoneticPr fontId="4"/>
  </si>
  <si>
    <t>合格科目数</t>
    <rPh sb="0" eb="2">
      <t>ゴウカク</t>
    </rPh>
    <rPh sb="2" eb="5">
      <t>カモクスウ</t>
    </rPh>
    <phoneticPr fontId="4"/>
  </si>
  <si>
    <t>総合評点</t>
    <rPh sb="0" eb="2">
      <t>ソウゴウ</t>
    </rPh>
    <rPh sb="2" eb="4">
      <t>ヒョウテン</t>
    </rPh>
    <phoneticPr fontId="4"/>
  </si>
  <si>
    <t>項目E-2</t>
    <rPh sb="0" eb="2">
      <t>コウモク</t>
    </rPh>
    <phoneticPr fontId="4"/>
  </si>
  <si>
    <t>項目A-2</t>
    <rPh sb="0" eb="2">
      <t>コウモク</t>
    </rPh>
    <phoneticPr fontId="4"/>
  </si>
  <si>
    <t>Σ</t>
    <phoneticPr fontId="4"/>
  </si>
  <si>
    <t>項目E-3</t>
    <rPh sb="0" eb="2">
      <t>コウモク</t>
    </rPh>
    <phoneticPr fontId="4"/>
  </si>
  <si>
    <t>項目B</t>
    <rPh sb="0" eb="2">
      <t>コウモク</t>
    </rPh>
    <phoneticPr fontId="4"/>
  </si>
  <si>
    <t>項目F-1</t>
    <rPh sb="0" eb="2">
      <t>コウモク</t>
    </rPh>
    <phoneticPr fontId="4"/>
  </si>
  <si>
    <t>項目C-1</t>
    <rPh sb="0" eb="2">
      <t>コウモク</t>
    </rPh>
    <phoneticPr fontId="4"/>
  </si>
  <si>
    <t>項目F-2</t>
    <rPh sb="0" eb="2">
      <t>コウモク</t>
    </rPh>
    <phoneticPr fontId="4"/>
  </si>
  <si>
    <t>項目C-2</t>
    <rPh sb="0" eb="2">
      <t>コウモク</t>
    </rPh>
    <phoneticPr fontId="4"/>
  </si>
  <si>
    <t>項目G-1</t>
    <rPh sb="0" eb="2">
      <t>コウモク</t>
    </rPh>
    <phoneticPr fontId="4"/>
  </si>
  <si>
    <t>項目C-3</t>
    <rPh sb="0" eb="2">
      <t>コウモク</t>
    </rPh>
    <phoneticPr fontId="4"/>
  </si>
  <si>
    <t>項目G-2</t>
    <rPh sb="0" eb="2">
      <t>コウモク</t>
    </rPh>
    <phoneticPr fontId="4"/>
  </si>
  <si>
    <t>項目D-1</t>
    <rPh sb="0" eb="2">
      <t>コウモク</t>
    </rPh>
    <phoneticPr fontId="4"/>
  </si>
  <si>
    <t>項目G-3</t>
    <rPh sb="0" eb="2">
      <t>コウモク</t>
    </rPh>
    <phoneticPr fontId="4"/>
  </si>
  <si>
    <t>項目D-2</t>
    <rPh sb="0" eb="2">
      <t>コウモク</t>
    </rPh>
    <phoneticPr fontId="4"/>
  </si>
  <si>
    <t>指定科目数</t>
    <rPh sb="0" eb="2">
      <t>シテイ</t>
    </rPh>
    <rPh sb="2" eb="5">
      <t>カモクスウ</t>
    </rPh>
    <phoneticPr fontId="4"/>
  </si>
  <si>
    <t>選科</t>
    <rPh sb="0" eb="2">
      <t>センカ</t>
    </rPh>
    <phoneticPr fontId="4"/>
  </si>
  <si>
    <t>Σ</t>
    <phoneticPr fontId="4"/>
  </si>
  <si>
    <t>項目H-1</t>
    <rPh sb="0" eb="2">
      <t>コウモク</t>
    </rPh>
    <phoneticPr fontId="4"/>
  </si>
  <si>
    <t>項目D-3</t>
    <rPh sb="0" eb="2">
      <t>コウモク</t>
    </rPh>
    <phoneticPr fontId="4"/>
  </si>
  <si>
    <t>本学系列</t>
    <rPh sb="0" eb="2">
      <t>ホンガク</t>
    </rPh>
    <rPh sb="2" eb="4">
      <t>ケイレツ</t>
    </rPh>
    <phoneticPr fontId="4"/>
  </si>
  <si>
    <t>ＪＡＢＥＥ系列</t>
    <rPh sb="5" eb="7">
      <t>ケイレツ</t>
    </rPh>
    <phoneticPr fontId="4"/>
  </si>
  <si>
    <t>科目名</t>
    <rPh sb="0" eb="2">
      <t>カモク</t>
    </rPh>
    <rPh sb="2" eb="3">
      <t>メイ</t>
    </rPh>
    <phoneticPr fontId="4"/>
  </si>
  <si>
    <t>数学・自然科学・情報技術</t>
    <rPh sb="0" eb="2">
      <t>スウガク</t>
    </rPh>
    <rPh sb="3" eb="5">
      <t>シゼン</t>
    </rPh>
    <rPh sb="5" eb="7">
      <t>カガク</t>
    </rPh>
    <rPh sb="8" eb="10">
      <t>ジョウホウ</t>
    </rPh>
    <rPh sb="10" eb="12">
      <t>ギジュツ</t>
    </rPh>
    <phoneticPr fontId="4"/>
  </si>
  <si>
    <t>化学</t>
    <rPh sb="0" eb="2">
      <t>カガク</t>
    </rPh>
    <phoneticPr fontId="4"/>
  </si>
  <si>
    <t>数理専門基礎科目</t>
    <rPh sb="0" eb="2">
      <t>スウリ</t>
    </rPh>
    <rPh sb="2" eb="4">
      <t>センモン</t>
    </rPh>
    <rPh sb="4" eb="6">
      <t>キソ</t>
    </rPh>
    <rPh sb="6" eb="8">
      <t>カモク</t>
    </rPh>
    <phoneticPr fontId="4"/>
  </si>
  <si>
    <t>数学</t>
    <rPh sb="0" eb="2">
      <t>スウガク</t>
    </rPh>
    <phoneticPr fontId="4"/>
  </si>
  <si>
    <t>E</t>
  </si>
  <si>
    <t>　ラプラス変換</t>
    <rPh sb="5" eb="7">
      <t>ヘンカン</t>
    </rPh>
    <phoneticPr fontId="4"/>
  </si>
  <si>
    <t>　フーリエ解析</t>
    <rPh sb="5" eb="7">
      <t>カイセキ</t>
    </rPh>
    <phoneticPr fontId="4"/>
  </si>
  <si>
    <t>　関数論</t>
    <rPh sb="1" eb="3">
      <t>カンスウ</t>
    </rPh>
    <rPh sb="3" eb="4">
      <t>ロン</t>
    </rPh>
    <phoneticPr fontId="4"/>
  </si>
  <si>
    <t>　微分方程式</t>
    <rPh sb="1" eb="3">
      <t>ビブン</t>
    </rPh>
    <rPh sb="3" eb="6">
      <t>ホウテイシキ</t>
    </rPh>
    <phoneticPr fontId="4"/>
  </si>
  <si>
    <t>偏微分方程式</t>
  </si>
  <si>
    <t>Ｅ</t>
    <phoneticPr fontId="4"/>
  </si>
  <si>
    <t>　ベクトル解析</t>
    <rPh sb="5" eb="7">
      <t>カイセキ</t>
    </rPh>
    <phoneticPr fontId="4"/>
  </si>
  <si>
    <t>　数値計算</t>
    <rPh sb="1" eb="3">
      <t>スウチ</t>
    </rPh>
    <rPh sb="3" eb="5">
      <t>ケイサン</t>
    </rPh>
    <phoneticPr fontId="4"/>
  </si>
  <si>
    <t>　確率と統計１</t>
    <rPh sb="1" eb="3">
      <t>カクリツ</t>
    </rPh>
    <rPh sb="4" eb="6">
      <t>トウケイ</t>
    </rPh>
    <phoneticPr fontId="4"/>
  </si>
  <si>
    <t>　確率と統計２</t>
    <rPh sb="1" eb="3">
      <t>カクリツ</t>
    </rPh>
    <rPh sb="4" eb="6">
      <t>トウケイ</t>
    </rPh>
    <phoneticPr fontId="4"/>
  </si>
  <si>
    <t>物理学</t>
    <rPh sb="0" eb="3">
      <t>ブツリガク</t>
    </rPh>
    <phoneticPr fontId="4"/>
  </si>
  <si>
    <t>　基礎力学</t>
    <rPh sb="1" eb="3">
      <t>キソ</t>
    </rPh>
    <rPh sb="3" eb="5">
      <t>リキガク</t>
    </rPh>
    <phoneticPr fontId="4"/>
  </si>
  <si>
    <t>　基礎力学演習</t>
    <rPh sb="1" eb="3">
      <t>キソ</t>
    </rPh>
    <rPh sb="3" eb="5">
      <t>リキガク</t>
    </rPh>
    <rPh sb="5" eb="7">
      <t>エンシュウ</t>
    </rPh>
    <phoneticPr fontId="4"/>
  </si>
  <si>
    <t>　基礎熱統計力学</t>
    <rPh sb="1" eb="3">
      <t>キソ</t>
    </rPh>
    <rPh sb="3" eb="4">
      <t>ネツ</t>
    </rPh>
    <rPh sb="4" eb="6">
      <t>トウケイ</t>
    </rPh>
    <rPh sb="6" eb="8">
      <t>リキガク</t>
    </rPh>
    <phoneticPr fontId="4"/>
  </si>
  <si>
    <t>　基礎熱統計力学演習</t>
    <rPh sb="1" eb="3">
      <t>キソ</t>
    </rPh>
    <rPh sb="3" eb="4">
      <t>ネツ</t>
    </rPh>
    <rPh sb="4" eb="6">
      <t>トウケイ</t>
    </rPh>
    <rPh sb="6" eb="8">
      <t>リキガク</t>
    </rPh>
    <rPh sb="8" eb="10">
      <t>エンシュウ</t>
    </rPh>
    <phoneticPr fontId="4"/>
  </si>
  <si>
    <t>　基礎電磁気学</t>
    <rPh sb="1" eb="3">
      <t>キソ</t>
    </rPh>
    <rPh sb="3" eb="6">
      <t>デンジキ</t>
    </rPh>
    <rPh sb="6" eb="7">
      <t>ガク</t>
    </rPh>
    <phoneticPr fontId="4"/>
  </si>
  <si>
    <t>　基礎電磁気学演習</t>
    <rPh sb="1" eb="3">
      <t>キソ</t>
    </rPh>
    <rPh sb="3" eb="6">
      <t>デンジキ</t>
    </rPh>
    <rPh sb="6" eb="7">
      <t>ガク</t>
    </rPh>
    <rPh sb="7" eb="9">
      <t>エンシュウ</t>
    </rPh>
    <phoneticPr fontId="4"/>
  </si>
  <si>
    <t>　物理学実験</t>
    <rPh sb="1" eb="4">
      <t>ブツリガク</t>
    </rPh>
    <rPh sb="4" eb="6">
      <t>ジッケン</t>
    </rPh>
    <phoneticPr fontId="4"/>
  </si>
  <si>
    <t>相対論と量子論の基礎</t>
  </si>
  <si>
    <t>相対論と量子論の基礎演習</t>
  </si>
  <si>
    <t>Ｅ</t>
  </si>
  <si>
    <t>基礎無機化学</t>
  </si>
  <si>
    <t>基礎有機化学</t>
    <rPh sb="0" eb="2">
      <t>キソ</t>
    </rPh>
    <rPh sb="2" eb="4">
      <t>ユウキ</t>
    </rPh>
    <rPh sb="4" eb="6">
      <t>カガク</t>
    </rPh>
    <phoneticPr fontId="4"/>
  </si>
  <si>
    <t>基礎生物化学</t>
  </si>
  <si>
    <t>　化学実験</t>
    <rPh sb="1" eb="3">
      <t>カガク</t>
    </rPh>
    <rPh sb="3" eb="5">
      <t>ジッケン</t>
    </rPh>
    <phoneticPr fontId="4"/>
  </si>
  <si>
    <t>人文・社会（英語）</t>
    <rPh sb="6" eb="8">
      <t>エイゴ</t>
    </rPh>
    <phoneticPr fontId="4"/>
  </si>
  <si>
    <t>英語上達科目Ⅰ</t>
    <rPh sb="0" eb="2">
      <t>エイゴ</t>
    </rPh>
    <rPh sb="2" eb="4">
      <t>ジョウタツ</t>
    </rPh>
    <rPh sb="4" eb="6">
      <t>カモク</t>
    </rPh>
    <phoneticPr fontId="4"/>
  </si>
  <si>
    <t>Reading &amp; Writing　I</t>
  </si>
  <si>
    <t>Reading ⅠA</t>
  </si>
  <si>
    <t>G</t>
  </si>
  <si>
    <t>Reading ⅠB</t>
  </si>
  <si>
    <t>Writing ⅠA</t>
  </si>
  <si>
    <t>Writing ⅠB</t>
  </si>
  <si>
    <t>Listening &amp; Speaking　I</t>
  </si>
  <si>
    <t>English Communication I</t>
  </si>
  <si>
    <t>Presentation Ⅰ</t>
  </si>
  <si>
    <t>英語総合 ⅠA</t>
  </si>
  <si>
    <t>英語総合 ⅠB</t>
  </si>
  <si>
    <t>工学英語IA</t>
  </si>
  <si>
    <t>工学英語IB</t>
  </si>
  <si>
    <t>TOEIC  IA</t>
  </si>
  <si>
    <t>TOEIC  IB</t>
  </si>
  <si>
    <t>英語上達科目Ⅱ</t>
    <rPh sb="0" eb="2">
      <t>エイゴ</t>
    </rPh>
    <rPh sb="2" eb="4">
      <t>ジョウタツ</t>
    </rPh>
    <rPh sb="4" eb="6">
      <t>カモク</t>
    </rPh>
    <phoneticPr fontId="4"/>
  </si>
  <si>
    <t>Reading ⅡA</t>
  </si>
  <si>
    <t>Reading ⅡB</t>
  </si>
  <si>
    <t>Writing ⅡA</t>
  </si>
  <si>
    <t>Writing ⅡB</t>
  </si>
  <si>
    <t>Presentation Ⅱ</t>
  </si>
  <si>
    <t>Debate ⅡA</t>
  </si>
  <si>
    <t>Debate ⅡB</t>
  </si>
  <si>
    <t xml:space="preserve">TOEIC Ⅱ </t>
  </si>
  <si>
    <t>情報科目</t>
    <rPh sb="0" eb="2">
      <t>ジョウホウ</t>
    </rPh>
    <rPh sb="2" eb="4">
      <t>カモク</t>
    </rPh>
    <phoneticPr fontId="4"/>
  </si>
  <si>
    <t>情報関連科目</t>
    <rPh sb="0" eb="2">
      <t>ジョウホウ</t>
    </rPh>
    <rPh sb="2" eb="4">
      <t>カンレン</t>
    </rPh>
    <rPh sb="4" eb="6">
      <t>カモク</t>
    </rPh>
    <phoneticPr fontId="4"/>
  </si>
  <si>
    <t>Java入門</t>
  </si>
  <si>
    <t>　C言語入門</t>
    <rPh sb="2" eb="4">
      <t>ゲンゴ</t>
    </rPh>
    <rPh sb="4" eb="6">
      <t>ニュウモン</t>
    </rPh>
    <phoneticPr fontId="4"/>
  </si>
  <si>
    <t>情報基礎科目</t>
    <rPh sb="0" eb="2">
      <t>ジョウホウ</t>
    </rPh>
    <rPh sb="2" eb="4">
      <t>キソ</t>
    </rPh>
    <rPh sb="4" eb="6">
      <t>カモク</t>
    </rPh>
    <phoneticPr fontId="4"/>
  </si>
  <si>
    <t>　情報リテラシ</t>
    <rPh sb="1" eb="3">
      <t>ジョウホウ</t>
    </rPh>
    <phoneticPr fontId="4"/>
  </si>
  <si>
    <t>　情報処理概論</t>
    <rPh sb="1" eb="3">
      <t>ジョウホウ</t>
    </rPh>
    <rPh sb="3" eb="5">
      <t>ショリ</t>
    </rPh>
    <rPh sb="5" eb="7">
      <t>ガイロン</t>
    </rPh>
    <phoneticPr fontId="4"/>
  </si>
  <si>
    <t>人文・社会系教養科目</t>
    <rPh sb="0" eb="2">
      <t>ジンブン</t>
    </rPh>
    <rPh sb="3" eb="6">
      <t>シャカイケイ</t>
    </rPh>
    <rPh sb="6" eb="8">
      <t>キョウヨウ</t>
    </rPh>
    <rPh sb="8" eb="10">
      <t>カモク</t>
    </rPh>
    <phoneticPr fontId="4"/>
  </si>
  <si>
    <t>人文・社会</t>
    <rPh sb="0" eb="2">
      <t>ジンブン</t>
    </rPh>
    <rPh sb="3" eb="5">
      <t>シャカイ</t>
    </rPh>
    <phoneticPr fontId="4"/>
  </si>
  <si>
    <t>比較文化論</t>
    <rPh sb="0" eb="2">
      <t>ヒカク</t>
    </rPh>
    <rPh sb="2" eb="4">
      <t>ブンカ</t>
    </rPh>
    <rPh sb="4" eb="5">
      <t>ロン</t>
    </rPh>
    <phoneticPr fontId="4"/>
  </si>
  <si>
    <t>A</t>
  </si>
  <si>
    <t>文化人類学</t>
  </si>
  <si>
    <t>C</t>
  </si>
  <si>
    <t>言語文化論</t>
  </si>
  <si>
    <t>日本文化論</t>
  </si>
  <si>
    <t>世界の言語と文化</t>
    <rPh sb="0" eb="2">
      <t>セカイ</t>
    </rPh>
    <rPh sb="3" eb="5">
      <t>ゲンゴ</t>
    </rPh>
    <rPh sb="6" eb="8">
      <t>ブンカ</t>
    </rPh>
    <phoneticPr fontId="32"/>
  </si>
  <si>
    <t>ジェンダー論</t>
    <rPh sb="5" eb="6">
      <t>ロン</t>
    </rPh>
    <phoneticPr fontId="4"/>
  </si>
  <si>
    <t>アジア文化論</t>
    <rPh sb="3" eb="6">
      <t>ブンカロン</t>
    </rPh>
    <phoneticPr fontId="4"/>
  </si>
  <si>
    <t>現代史</t>
  </si>
  <si>
    <t>科学技術史</t>
  </si>
  <si>
    <t>　芸術学</t>
    <rPh sb="1" eb="4">
      <t>ゲイジュツガク</t>
    </rPh>
    <phoneticPr fontId="4"/>
  </si>
  <si>
    <t>　哲学</t>
    <rPh sb="1" eb="3">
      <t>テツガク</t>
    </rPh>
    <phoneticPr fontId="4"/>
  </si>
  <si>
    <t>　倫理学</t>
    <rPh sb="1" eb="4">
      <t>リンリガク</t>
    </rPh>
    <phoneticPr fontId="4"/>
  </si>
  <si>
    <t>　生命倫理</t>
    <rPh sb="1" eb="3">
      <t>セイメイ</t>
    </rPh>
    <rPh sb="3" eb="5">
      <t>リンリ</t>
    </rPh>
    <phoneticPr fontId="4"/>
  </si>
  <si>
    <t>技術者の倫理</t>
  </si>
  <si>
    <t>科学技術倫理学</t>
  </si>
  <si>
    <t>文学論</t>
    <rPh sb="0" eb="3">
      <t>ブンガクロン</t>
    </rPh>
    <phoneticPr fontId="4"/>
  </si>
  <si>
    <t>F</t>
  </si>
  <si>
    <t>社会心理学</t>
    <rPh sb="0" eb="2">
      <t>シャカイ</t>
    </rPh>
    <rPh sb="2" eb="5">
      <t>シンリガク</t>
    </rPh>
    <phoneticPr fontId="4"/>
  </si>
  <si>
    <t>認知心理学</t>
    <rPh sb="0" eb="2">
      <t>ニンチ</t>
    </rPh>
    <rPh sb="2" eb="5">
      <t>シンリガク</t>
    </rPh>
    <phoneticPr fontId="4"/>
  </si>
  <si>
    <t>経済地理学</t>
    <rPh sb="0" eb="2">
      <t>ケイザイ</t>
    </rPh>
    <rPh sb="2" eb="5">
      <t>チリガク</t>
    </rPh>
    <phoneticPr fontId="4"/>
  </si>
  <si>
    <t>社会地理学</t>
    <rPh sb="0" eb="2">
      <t>シャカイ</t>
    </rPh>
    <rPh sb="2" eb="5">
      <t>チリガク</t>
    </rPh>
    <phoneticPr fontId="4"/>
  </si>
  <si>
    <t>B</t>
  </si>
  <si>
    <t>現代日本の地方自治</t>
  </si>
  <si>
    <t>法学入門</t>
  </si>
  <si>
    <t>　知的財産法</t>
  </si>
  <si>
    <t>　日本国憲法</t>
    <rPh sb="1" eb="3">
      <t>ニホン</t>
    </rPh>
    <rPh sb="3" eb="4">
      <t>コク</t>
    </rPh>
    <rPh sb="4" eb="6">
      <t>ケンポウ</t>
    </rPh>
    <phoneticPr fontId="4"/>
  </si>
  <si>
    <t>　民法</t>
    <rPh sb="1" eb="3">
      <t>ミンポウ</t>
    </rPh>
    <phoneticPr fontId="4"/>
  </si>
  <si>
    <t>　マクロ経済学</t>
    <rPh sb="4" eb="7">
      <t>ケイザイガク</t>
    </rPh>
    <phoneticPr fontId="4"/>
  </si>
  <si>
    <t>　ミクロ経済学</t>
    <rPh sb="4" eb="7">
      <t>ケイザイガク</t>
    </rPh>
    <phoneticPr fontId="4"/>
  </si>
  <si>
    <t>　経済学入門</t>
    <rPh sb="1" eb="4">
      <t>ケイザイガク</t>
    </rPh>
    <rPh sb="4" eb="6">
      <t>ニュウモン</t>
    </rPh>
    <phoneticPr fontId="4"/>
  </si>
  <si>
    <t>応用経済学</t>
    <phoneticPr fontId="4"/>
  </si>
  <si>
    <t>　社会学</t>
  </si>
  <si>
    <t>地域社会学</t>
    <rPh sb="0" eb="2">
      <t>チイキ</t>
    </rPh>
    <rPh sb="2" eb="4">
      <t>シャカイ</t>
    </rPh>
    <rPh sb="4" eb="5">
      <t>ガク</t>
    </rPh>
    <phoneticPr fontId="4"/>
  </si>
  <si>
    <t>企業システム論</t>
  </si>
  <si>
    <t>情報技術と社会</t>
  </si>
  <si>
    <t>情報アクセシビリティ論</t>
  </si>
  <si>
    <t>メディアリテラシ</t>
  </si>
  <si>
    <t>映像メディア論</t>
    <rPh sb="0" eb="2">
      <t>エイゾウ</t>
    </rPh>
    <rPh sb="6" eb="7">
      <t>ロン</t>
    </rPh>
    <phoneticPr fontId="4"/>
  </si>
  <si>
    <t>情報時代の地域・都市</t>
    <phoneticPr fontId="4"/>
  </si>
  <si>
    <t>　プレゼンテーション入門</t>
    <rPh sb="10" eb="12">
      <t>ニュウモン</t>
    </rPh>
    <phoneticPr fontId="4"/>
  </si>
  <si>
    <t>レポートライティング</t>
    <phoneticPr fontId="4"/>
  </si>
  <si>
    <t>自己表現とコミュニケーション</t>
  </si>
  <si>
    <t>福祉と技術</t>
  </si>
  <si>
    <t>科学技術の社会学</t>
  </si>
  <si>
    <t>≪名称変更≫メンタルヘルス・マネジメント</t>
    <rPh sb="1" eb="3">
      <t>メイショウ</t>
    </rPh>
    <rPh sb="3" eb="5">
      <t>ヘンコウ</t>
    </rPh>
    <phoneticPr fontId="4"/>
  </si>
  <si>
    <t>教育の近現代史</t>
    <rPh sb="0" eb="2">
      <t>キョウイク</t>
    </rPh>
    <rPh sb="3" eb="6">
      <t>キンゲンダイ</t>
    </rPh>
    <rPh sb="6" eb="7">
      <t>シ</t>
    </rPh>
    <phoneticPr fontId="29"/>
  </si>
  <si>
    <t>教育原論</t>
  </si>
  <si>
    <t>　教育社会学</t>
    <rPh sb="1" eb="3">
      <t>キョウイク</t>
    </rPh>
    <rPh sb="3" eb="6">
      <t>シャカイガク</t>
    </rPh>
    <phoneticPr fontId="4"/>
  </si>
  <si>
    <t>　教育心理学</t>
    <rPh sb="1" eb="3">
      <t>キョウイク</t>
    </rPh>
    <rPh sb="3" eb="6">
      <t>シンリガク</t>
    </rPh>
    <phoneticPr fontId="4"/>
  </si>
  <si>
    <t>生徒文化論</t>
    <rPh sb="0" eb="2">
      <t>セイト</t>
    </rPh>
    <rPh sb="2" eb="4">
      <t>ブンカ</t>
    </rPh>
    <rPh sb="4" eb="5">
      <t>ロン</t>
    </rPh>
    <phoneticPr fontId="29"/>
  </si>
  <si>
    <t>人間関係論</t>
    <rPh sb="0" eb="2">
      <t>ニンゲン</t>
    </rPh>
    <rPh sb="2" eb="4">
      <t>カンケイ</t>
    </rPh>
    <rPh sb="4" eb="5">
      <t>ロン</t>
    </rPh>
    <phoneticPr fontId="29"/>
  </si>
  <si>
    <t>グローバリゼーション論</t>
  </si>
  <si>
    <t>現代日本の社会</t>
  </si>
  <si>
    <t>　環境学入門</t>
    <rPh sb="1" eb="4">
      <t>カンキョウガク</t>
    </rPh>
    <rPh sb="4" eb="6">
      <t>ニュウモン</t>
    </rPh>
    <phoneticPr fontId="4"/>
  </si>
  <si>
    <t>人間社会と環境問題</t>
  </si>
  <si>
    <t>　環境経済学</t>
    <rPh sb="1" eb="3">
      <t>カンキョウ</t>
    </rPh>
    <rPh sb="3" eb="6">
      <t>ケイザイガク</t>
    </rPh>
    <phoneticPr fontId="4"/>
  </si>
  <si>
    <t>　生物と環境の保全</t>
    <rPh sb="1" eb="3">
      <t>セイブツ</t>
    </rPh>
    <rPh sb="4" eb="6">
      <t>カンキョウ</t>
    </rPh>
    <rPh sb="7" eb="9">
      <t>ホゼン</t>
    </rPh>
    <phoneticPr fontId="4"/>
  </si>
  <si>
    <t>生産と消費の環境論</t>
    <rPh sb="0" eb="2">
      <t>セイサン</t>
    </rPh>
    <rPh sb="3" eb="5">
      <t>ショウヒ</t>
    </rPh>
    <rPh sb="6" eb="8">
      <t>カンキョウ</t>
    </rPh>
    <rPh sb="8" eb="9">
      <t>ロン</t>
    </rPh>
    <phoneticPr fontId="4"/>
  </si>
  <si>
    <t>地域環境マネジメント</t>
    <rPh sb="0" eb="2">
      <t>チイキ</t>
    </rPh>
    <rPh sb="2" eb="4">
      <t>カンキョウ</t>
    </rPh>
    <phoneticPr fontId="4"/>
  </si>
  <si>
    <t>地域と環境</t>
    <rPh sb="0" eb="2">
      <t>チイキ</t>
    </rPh>
    <rPh sb="3" eb="5">
      <t>カンキョウ</t>
    </rPh>
    <phoneticPr fontId="4"/>
  </si>
  <si>
    <t>人文社会演習１</t>
    <rPh sb="0" eb="2">
      <t>ジンブン</t>
    </rPh>
    <rPh sb="2" eb="4">
      <t>シャカイ</t>
    </rPh>
    <rPh sb="4" eb="6">
      <t>エンシュウ</t>
    </rPh>
    <phoneticPr fontId="4"/>
  </si>
  <si>
    <t>人文社会演習２</t>
  </si>
  <si>
    <t>共通健康科目</t>
    <rPh sb="0" eb="2">
      <t>キョウツウ</t>
    </rPh>
    <rPh sb="2" eb="4">
      <t>ケンコウ</t>
    </rPh>
    <rPh sb="4" eb="6">
      <t>カモク</t>
    </rPh>
    <phoneticPr fontId="4"/>
  </si>
  <si>
    <t>理論</t>
    <rPh sb="0" eb="2">
      <t>リロン</t>
    </rPh>
    <phoneticPr fontId="4"/>
  </si>
  <si>
    <t>健康科学論A</t>
  </si>
  <si>
    <t>健康科学論B</t>
  </si>
  <si>
    <t>スポーツ社会学</t>
    <rPh sb="4" eb="7">
      <t>シャカイガク</t>
    </rPh>
    <phoneticPr fontId="4"/>
  </si>
  <si>
    <t>スポーツ健康学</t>
    <rPh sb="4" eb="6">
      <t>ケンコウ</t>
    </rPh>
    <rPh sb="6" eb="7">
      <t>ガク</t>
    </rPh>
    <phoneticPr fontId="4"/>
  </si>
  <si>
    <t>スポーツ生理学</t>
    <rPh sb="4" eb="6">
      <t>セイリ</t>
    </rPh>
    <rPh sb="6" eb="7">
      <t>ガク</t>
    </rPh>
    <phoneticPr fontId="4"/>
  </si>
  <si>
    <t>スポーツ心理学</t>
    <rPh sb="4" eb="7">
      <t>シンリガク</t>
    </rPh>
    <phoneticPr fontId="4"/>
  </si>
  <si>
    <t>エクササイズ演習(基礎)</t>
    <rPh sb="6" eb="8">
      <t>エンシュウ</t>
    </rPh>
    <rPh sb="9" eb="11">
      <t>キソ</t>
    </rPh>
    <phoneticPr fontId="4"/>
  </si>
  <si>
    <t>エクササイズ演習(応用)</t>
    <rPh sb="6" eb="8">
      <t>エンシュウ</t>
    </rPh>
    <rPh sb="9" eb="11">
      <t>オウヨウ</t>
    </rPh>
    <phoneticPr fontId="4"/>
  </si>
  <si>
    <t>体格・体力と健康(演習)</t>
    <rPh sb="0" eb="2">
      <t>タイカク</t>
    </rPh>
    <rPh sb="3" eb="5">
      <t>タイリョク</t>
    </rPh>
    <rPh sb="6" eb="8">
      <t>ケンコウ</t>
    </rPh>
    <rPh sb="9" eb="11">
      <t>エンシュウ</t>
    </rPh>
    <phoneticPr fontId="4"/>
  </si>
  <si>
    <t>ヘルスコンディショニング演習</t>
    <rPh sb="12" eb="14">
      <t>エンシュウ</t>
    </rPh>
    <phoneticPr fontId="4"/>
  </si>
  <si>
    <t>身体的コミュニケーションスキル</t>
    <rPh sb="0" eb="3">
      <t>シンタイテキ</t>
    </rPh>
    <phoneticPr fontId="4"/>
  </si>
  <si>
    <t>ウェルネス・スポーツ（テクニカル）　</t>
  </si>
  <si>
    <t>ウェルネス・スポーツ
（スポーツコミュニケーション）</t>
  </si>
  <si>
    <t>フライングディスク(テクニカル)</t>
  </si>
  <si>
    <t>フライングディスク
(スポーツコミュニケーション)</t>
  </si>
  <si>
    <t>テニス(テクニカル)</t>
  </si>
  <si>
    <t>テニス(スポーツコミュニケーション)</t>
  </si>
  <si>
    <t>バドミントン(テクニカル)</t>
  </si>
  <si>
    <t>バドミントン(スポーツコミュニケーション)</t>
  </si>
  <si>
    <t>スキー（テクニカル）</t>
  </si>
  <si>
    <t>スキー（スポーツコミュニケーション）</t>
  </si>
  <si>
    <t>軟式野球（テクニカル）</t>
  </si>
  <si>
    <t>ソフトボール（テクニカル）</t>
  </si>
  <si>
    <t>ソフトボール
（スポーツコミュニケーション）</t>
  </si>
  <si>
    <t>サッカー(テクニカル)</t>
  </si>
  <si>
    <t>サッカー(スポーツコミュニケーション)</t>
  </si>
  <si>
    <t>フットサル(テクニカル)</t>
  </si>
  <si>
    <t>フットサル(スポーツコミュニケーション)</t>
  </si>
  <si>
    <t>卓球(テクニカル)</t>
  </si>
  <si>
    <t>卓球(スポーツコミュニケーション)</t>
  </si>
  <si>
    <t>バスケットボール(テクニカル)</t>
  </si>
  <si>
    <t>バスケットボール
(スポーツコミュニケーション)</t>
  </si>
  <si>
    <t>バレーボール(テクニカル)</t>
  </si>
  <si>
    <t>バレーボール
(スポーツコミュニケーション)</t>
  </si>
  <si>
    <t>フラッグフットボール(テクニカル)</t>
  </si>
  <si>
    <t>フラッグフットボール
（スポーツコミュニケーション)</t>
  </si>
  <si>
    <t>ゴルフ(テクニカル)</t>
  </si>
  <si>
    <t>ゴルフ(スポーツコミュニケーション）</t>
  </si>
  <si>
    <t>共通工学系教養科目</t>
    <rPh sb="0" eb="2">
      <t>キョウツウ</t>
    </rPh>
    <rPh sb="2" eb="5">
      <t>コウガクケイ</t>
    </rPh>
    <rPh sb="5" eb="7">
      <t>キョウヨウ</t>
    </rPh>
    <rPh sb="7" eb="9">
      <t>カモク</t>
    </rPh>
    <phoneticPr fontId="4"/>
  </si>
  <si>
    <t>　機械工学概論</t>
    <rPh sb="1" eb="3">
      <t>キカイ</t>
    </rPh>
    <rPh sb="3" eb="5">
      <t>コウガク</t>
    </rPh>
    <rPh sb="5" eb="7">
      <t>ガイロン</t>
    </rPh>
    <phoneticPr fontId="4"/>
  </si>
  <si>
    <t>視覚と照明</t>
    <rPh sb="0" eb="2">
      <t>シカク</t>
    </rPh>
    <rPh sb="3" eb="5">
      <t>ショウメイ</t>
    </rPh>
    <phoneticPr fontId="4"/>
  </si>
  <si>
    <t>　情報工学概論</t>
    <rPh sb="1" eb="3">
      <t>ジョウホウ</t>
    </rPh>
    <rPh sb="3" eb="5">
      <t>コウガク</t>
    </rPh>
    <rPh sb="5" eb="7">
      <t>ガイロン</t>
    </rPh>
    <phoneticPr fontId="4"/>
  </si>
  <si>
    <t>　材料化学工学概論</t>
    <rPh sb="1" eb="3">
      <t>ザイリョウ</t>
    </rPh>
    <rPh sb="3" eb="5">
      <t>カガク</t>
    </rPh>
    <rPh sb="5" eb="7">
      <t>コウガク</t>
    </rPh>
    <rPh sb="7" eb="9">
      <t>ガイロン</t>
    </rPh>
    <phoneticPr fontId="4"/>
  </si>
  <si>
    <t>　塗料・塗装工学概論</t>
    <rPh sb="1" eb="3">
      <t>トリョウ</t>
    </rPh>
    <rPh sb="4" eb="6">
      <t>トソウ</t>
    </rPh>
    <rPh sb="6" eb="8">
      <t>コウガク</t>
    </rPh>
    <rPh sb="8" eb="10">
      <t>ガイロン</t>
    </rPh>
    <phoneticPr fontId="4"/>
  </si>
  <si>
    <t>D</t>
  </si>
  <si>
    <t>　安全性工学概論</t>
    <rPh sb="1" eb="4">
      <t>アンゼンセイ</t>
    </rPh>
    <rPh sb="4" eb="6">
      <t>コウガク</t>
    </rPh>
    <rPh sb="6" eb="8">
      <t>ガイロン</t>
    </rPh>
    <phoneticPr fontId="4"/>
  </si>
  <si>
    <t>　認知工学入門</t>
    <rPh sb="1" eb="3">
      <t>ニンチ</t>
    </rPh>
    <rPh sb="3" eb="5">
      <t>コウガク</t>
    </rPh>
    <rPh sb="5" eb="7">
      <t>ニュウモン</t>
    </rPh>
    <phoneticPr fontId="4"/>
  </si>
  <si>
    <t>人文・社会</t>
  </si>
  <si>
    <t>　エレクトロニクス科学史</t>
    <rPh sb="9" eb="12">
      <t>カガクシ</t>
    </rPh>
    <phoneticPr fontId="4"/>
  </si>
  <si>
    <t>　現代生物学</t>
    <rPh sb="1" eb="3">
      <t>ゲンダイ</t>
    </rPh>
    <rPh sb="3" eb="6">
      <t>セイブツガク</t>
    </rPh>
    <phoneticPr fontId="4"/>
  </si>
  <si>
    <t>　宇宙空間科学</t>
    <rPh sb="1" eb="3">
      <t>ウチュウ</t>
    </rPh>
    <rPh sb="3" eb="5">
      <t>クウカン</t>
    </rPh>
    <rPh sb="5" eb="7">
      <t>カガク</t>
    </rPh>
    <phoneticPr fontId="4"/>
  </si>
  <si>
    <t>　エネルギー・環境論</t>
    <rPh sb="7" eb="9">
      <t>カンキョウ</t>
    </rPh>
    <rPh sb="9" eb="10">
      <t>ロン</t>
    </rPh>
    <phoneticPr fontId="4"/>
  </si>
  <si>
    <t>　芝浦工業大学通論</t>
    <rPh sb="1" eb="3">
      <t>シバウラ</t>
    </rPh>
    <rPh sb="3" eb="5">
      <t>コウギョウ</t>
    </rPh>
    <rPh sb="5" eb="7">
      <t>ダイガク</t>
    </rPh>
    <rPh sb="7" eb="9">
      <t>ツウロン</t>
    </rPh>
    <phoneticPr fontId="4"/>
  </si>
  <si>
    <t>産業技術論</t>
    <rPh sb="0" eb="2">
      <t>サンギョウ</t>
    </rPh>
    <rPh sb="2" eb="4">
      <t>ギジュツ</t>
    </rPh>
    <rPh sb="4" eb="5">
      <t>ロン</t>
    </rPh>
    <phoneticPr fontId="4"/>
  </si>
  <si>
    <t>国際インターンシップ</t>
    <rPh sb="0" eb="2">
      <t>コクサイ</t>
    </rPh>
    <phoneticPr fontId="4"/>
  </si>
  <si>
    <t>学習・教育到達目標対応表（専門科目）</t>
    <rPh sb="0" eb="2">
      <t>ガクシュウ</t>
    </rPh>
    <rPh sb="3" eb="5">
      <t>キョウイク</t>
    </rPh>
    <rPh sb="5" eb="7">
      <t>トウタツ</t>
    </rPh>
    <rPh sb="7" eb="9">
      <t>モクヒョウ</t>
    </rPh>
    <rPh sb="9" eb="11">
      <t>タイオウ</t>
    </rPh>
    <rPh sb="11" eb="12">
      <t>ヒョウ</t>
    </rPh>
    <rPh sb="13" eb="15">
      <t>センモン</t>
    </rPh>
    <rPh sb="15" eb="17">
      <t>カモク</t>
    </rPh>
    <phoneticPr fontId="4"/>
  </si>
  <si>
    <t>は主となる学習・教育到達目標となります。</t>
    <phoneticPr fontId="4"/>
  </si>
  <si>
    <t>◎必修科目　○選択必修科目　△選択科目</t>
    <rPh sb="1" eb="3">
      <t>ヒッシュウ</t>
    </rPh>
    <rPh sb="3" eb="5">
      <t>カモク</t>
    </rPh>
    <rPh sb="12" eb="13">
      <t>メ</t>
    </rPh>
    <phoneticPr fontId="4"/>
  </si>
  <si>
    <t>科　目　名　称</t>
    <rPh sb="0" eb="7">
      <t>カメメイショウ</t>
    </rPh>
    <phoneticPr fontId="4"/>
  </si>
  <si>
    <t>学習・教育
到達目標</t>
    <rPh sb="0" eb="2">
      <t>ガクシュウ</t>
    </rPh>
    <rPh sb="3" eb="5">
      <t>キョウイク</t>
    </rPh>
    <rPh sb="6" eb="8">
      <t>トウタツ</t>
    </rPh>
    <rPh sb="8" eb="10">
      <t>モクヒョウ</t>
    </rPh>
    <phoneticPr fontId="4"/>
  </si>
  <si>
    <t>◎</t>
    <phoneticPr fontId="4"/>
  </si>
  <si>
    <t>機械の力学１</t>
    <phoneticPr fontId="4"/>
  </si>
  <si>
    <t>機械機能工学実験１</t>
  </si>
  <si>
    <t>○</t>
    <phoneticPr fontId="4"/>
  </si>
  <si>
    <t>応用解析学</t>
  </si>
  <si>
    <t>設計の基礎</t>
    <phoneticPr fontId="4"/>
  </si>
  <si>
    <t>機械機能工学実験２</t>
  </si>
  <si>
    <t>環境調和型エネルギー工学</t>
  </si>
  <si>
    <t>△</t>
    <phoneticPr fontId="4"/>
  </si>
  <si>
    <t>制御工学２</t>
  </si>
  <si>
    <t>機械機能工学入門</t>
  </si>
  <si>
    <t>制御工学１</t>
  </si>
  <si>
    <t>電気工学</t>
  </si>
  <si>
    <t>材料力学１</t>
  </si>
  <si>
    <t>マンマシンシステム</t>
  </si>
  <si>
    <t>マテリアル・サイエンス</t>
  </si>
  <si>
    <t>生体力学</t>
  </si>
  <si>
    <t>機械要素</t>
  </si>
  <si>
    <t>機械設計１</t>
  </si>
  <si>
    <t>システム工学</t>
  </si>
  <si>
    <t>熱力学２</t>
  </si>
  <si>
    <t>機械の力学２</t>
  </si>
  <si>
    <t>材料力学２</t>
  </si>
  <si>
    <t>基礎伝熱学</t>
  </si>
  <si>
    <t>設計学</t>
  </si>
  <si>
    <t>電子工学</t>
  </si>
  <si>
    <t>振動工学</t>
  </si>
  <si>
    <t>材料強度学</t>
  </si>
  <si>
    <t>加工学</t>
  </si>
  <si>
    <t>流体力学</t>
  </si>
  <si>
    <t>流れの力学１</t>
  </si>
  <si>
    <t>機械の力学３</t>
  </si>
  <si>
    <t>エネルギー／環境概論</t>
  </si>
  <si>
    <t>自動車工学</t>
  </si>
  <si>
    <t>冷凍・空調工学</t>
  </si>
  <si>
    <t>機械のＣ言語</t>
  </si>
  <si>
    <t>生産管理工学</t>
  </si>
  <si>
    <t>生産加工システム</t>
  </si>
  <si>
    <t>△</t>
  </si>
  <si>
    <t>Mechanics of Materials Exercises</t>
    <phoneticPr fontId="4"/>
  </si>
  <si>
    <t>メカトロニクス</t>
  </si>
  <si>
    <t>塑性と加工</t>
  </si>
  <si>
    <t>熱力学１</t>
  </si>
  <si>
    <t>計測工学</t>
  </si>
  <si>
    <t>機構学</t>
  </si>
  <si>
    <t>流れの力学２</t>
  </si>
  <si>
    <t>機能材料学</t>
  </si>
  <si>
    <t>１．青枠欄に成績等必要事項を入力する。</t>
    <rPh sb="2" eb="3">
      <t>アオ</t>
    </rPh>
    <rPh sb="3" eb="4">
      <t>ワク</t>
    </rPh>
    <rPh sb="4" eb="5">
      <t>ラン</t>
    </rPh>
    <rPh sb="6" eb="8">
      <t>セイセキ</t>
    </rPh>
    <rPh sb="8" eb="9">
      <t>トウ</t>
    </rPh>
    <rPh sb="9" eb="11">
      <t>ヒツヨウ</t>
    </rPh>
    <rPh sb="11" eb="13">
      <t>ジコウ</t>
    </rPh>
    <rPh sb="14" eb="16">
      <t>ニュウリョク</t>
    </rPh>
    <phoneticPr fontId="4"/>
  </si>
  <si>
    <t>２．各科目の成績を入力すると［Ａ=５　Ｂ=４　Ｃ=３　Ｄ=２］と点数化したものが自動的に入り，項目の合計点数も『点数の合計』欄に入力される。</t>
    <rPh sb="9" eb="11">
      <t>ニュウリョク</t>
    </rPh>
    <rPh sb="32" eb="35">
      <t>テンスウカ</t>
    </rPh>
    <rPh sb="40" eb="42">
      <t>ジドウ</t>
    </rPh>
    <rPh sb="42" eb="43">
      <t>テキ</t>
    </rPh>
    <rPh sb="44" eb="45">
      <t>ハイ</t>
    </rPh>
    <rPh sb="47" eb="49">
      <t>コウモク</t>
    </rPh>
    <rPh sb="50" eb="52">
      <t>ゴウケイ</t>
    </rPh>
    <rPh sb="52" eb="54">
      <t>テンスウ</t>
    </rPh>
    <rPh sb="56" eb="58">
      <t>テンスウ</t>
    </rPh>
    <rPh sb="59" eb="61">
      <t>ゴウケイ</t>
    </rPh>
    <rPh sb="62" eb="63">
      <t>ラン</t>
    </rPh>
    <rPh sb="64" eb="66">
      <t>ニュウリョク</t>
    </rPh>
    <phoneticPr fontId="4"/>
  </si>
  <si>
    <t>３．取得した科目数は『科目数』の欄に記入される。ただし，重み係数が０．５の場合，科目数を1/2とする。</t>
    <rPh sb="2" eb="4">
      <t>シュトク</t>
    </rPh>
    <rPh sb="6" eb="8">
      <t>カモク</t>
    </rPh>
    <rPh sb="8" eb="9">
      <t>カズ</t>
    </rPh>
    <rPh sb="11" eb="14">
      <t>カモクスウ</t>
    </rPh>
    <rPh sb="16" eb="17">
      <t>ラン</t>
    </rPh>
    <rPh sb="18" eb="20">
      <t>キニュウ</t>
    </rPh>
    <phoneticPr fontId="4"/>
  </si>
  <si>
    <t>４．各項目の合計点数に重み係数をかけて，科目数で割った値がその項目の『評点』となる。</t>
    <rPh sb="2" eb="3">
      <t>カク</t>
    </rPh>
    <phoneticPr fontId="4"/>
  </si>
  <si>
    <t>例）学習･教育目標：Ｄ項目の場合</t>
    <phoneticPr fontId="4"/>
  </si>
  <si>
    <t>　・取得した選択必修科目１２科目の成績が　Ａ，Ａ，Ａ，Ａ，Ａ，Ａ，Ａ，Ｂ，Ｂ，Ｂ，Ｂ，Ｃ　であると，このうち１０科目が指定科目数となり，成績上位の１０科目で計算される。</t>
    <rPh sb="68" eb="70">
      <t>セイセキ</t>
    </rPh>
    <rPh sb="70" eb="72">
      <t>ジョウイ</t>
    </rPh>
    <rPh sb="75" eb="77">
      <t>カモク</t>
    </rPh>
    <rPh sb="78" eb="80">
      <t>ケイサン</t>
    </rPh>
    <phoneticPr fontId="4"/>
  </si>
  <si>
    <t>　・上記の選択必修科目のうち残り２科目は選択科目に加えられ，選択科目９科目の成績が　Ａ，Ａ，Ａ，Ａ，Ａ，Ｂ，Ｃ，Ｃ，Ｃ　であると，選択必修科目の１１，１２番目の成績Ｂ，Ｃを</t>
    <rPh sb="2" eb="4">
      <t>ジョウキ</t>
    </rPh>
    <rPh sb="14" eb="15">
      <t>ノコ</t>
    </rPh>
    <phoneticPr fontId="4"/>
  </si>
  <si>
    <t>　・評点＝項目の合計点数／科目数＝(１７＋２３．５＋１６．５)／(４＋５＋３．５)＝４．５６＝４．６</t>
    <phoneticPr fontId="4"/>
  </si>
  <si>
    <t>５．『評点』より［５．０→ＡＡＡ　４．５～４．９→ＡＡ　４．０～４．４→Ａ　３．５～３．９→Ｂ　３．０～３．４→Ｃ］が『評価』に入力される。　　例）評点が４．６なのでＡＡ</t>
    <rPh sb="3" eb="5">
      <t>ヒョウテン</t>
    </rPh>
    <rPh sb="60" eb="62">
      <t>ヒョウカ</t>
    </rPh>
    <rPh sb="64" eb="66">
      <t>ニュウリョク</t>
    </rPh>
    <rPh sb="74" eb="76">
      <t>ヒョウテン</t>
    </rPh>
    <phoneticPr fontId="4"/>
  </si>
  <si>
    <t>　　なお，必修科目および指定科目数の科目の中にＤがある場合はその項目は未達成となり、評価しない。</t>
    <phoneticPr fontId="4"/>
  </si>
  <si>
    <t>７．『総合評点』より［５．０→ＡＡＡ　４．５～４．９→ＡＡ　４．０～４．４→Ａ　３．５～３．９→Ｂ　３．０～３．４→Ｃ］が『総合評価』に記載される。</t>
    <rPh sb="3" eb="5">
      <t>ソウゴウ</t>
    </rPh>
    <rPh sb="5" eb="7">
      <t>ヒョウテン</t>
    </rPh>
    <rPh sb="62" eb="64">
      <t>ソウゴウ</t>
    </rPh>
    <rPh sb="64" eb="66">
      <t>ヒョウカ</t>
    </rPh>
    <rPh sb="68" eb="70">
      <t>キサイ</t>
    </rPh>
    <phoneticPr fontId="4"/>
  </si>
  <si>
    <r>
      <t>　・必修科目４科目の成績　Ａ，Ｂ，Ｃ，Ａ→(５＋４＋３＋５)×１＝</t>
    </r>
    <r>
      <rPr>
        <b/>
        <sz val="12"/>
        <rFont val="ＭＳ Ｐゴシック"/>
        <family val="3"/>
        <charset val="128"/>
      </rPr>
      <t>１７</t>
    </r>
    <r>
      <rPr>
        <sz val="12"/>
        <color indexed="17"/>
        <rFont val="ＭＳ Ｐゴシック"/>
        <family val="3"/>
        <charset val="128"/>
      </rPr>
      <t xml:space="preserve"> </t>
    </r>
    <r>
      <rPr>
        <sz val="12"/>
        <color indexed="8"/>
        <rFont val="ＭＳ Ｐゴシック"/>
        <family val="3"/>
        <charset val="128"/>
      </rPr>
      <t>　科目数４</t>
    </r>
    <phoneticPr fontId="4"/>
  </si>
  <si>
    <r>
      <t>　　Ａ，Ａ，Ａ，Ａ，Ａ，Ａ，Ａ，Ｂ，Ｂ，Ｂ→（５＋５＋５＋５＋５＋５＋５＋４＋４＋４）×０．５＝</t>
    </r>
    <r>
      <rPr>
        <b/>
        <sz val="12"/>
        <rFont val="ＭＳ Ｐゴシック"/>
        <family val="3"/>
        <charset val="128"/>
      </rPr>
      <t>２３．５</t>
    </r>
    <r>
      <rPr>
        <sz val="12"/>
        <rFont val="ＭＳ Ｐゴシック"/>
        <family val="3"/>
        <charset val="128"/>
      </rPr>
      <t xml:space="preserve"> </t>
    </r>
    <r>
      <rPr>
        <sz val="12"/>
        <color indexed="8"/>
        <rFont val="ＭＳ Ｐゴシック"/>
        <family val="3"/>
        <charset val="128"/>
      </rPr>
      <t>　科目数10/2となる。</t>
    </r>
    <phoneticPr fontId="4"/>
  </si>
  <si>
    <r>
      <t>　　選択科目に入れて，上位７科目の成績から計算する。Ａ，Ａ，Ａ，Ａ，Ａ，Ｂ，Ｂ→（５＋５＋５＋５＋５＋４＋４)×０．５＝</t>
    </r>
    <r>
      <rPr>
        <b/>
        <sz val="12"/>
        <color indexed="8"/>
        <rFont val="ＭＳ Ｐゴシック"/>
        <family val="3"/>
        <charset val="128"/>
      </rPr>
      <t>１６．５</t>
    </r>
    <r>
      <rPr>
        <sz val="12"/>
        <color indexed="8"/>
        <rFont val="ＭＳ Ｐゴシック"/>
        <family val="3"/>
        <charset val="128"/>
      </rPr>
      <t>　　科目数7/2  　</t>
    </r>
    <phoneticPr fontId="4"/>
  </si>
  <si>
    <r>
      <rPr>
        <b/>
        <sz val="12"/>
        <rFont val="ＭＳ Ｐゴシック"/>
        <family val="3"/>
        <charset val="128"/>
      </rPr>
      <t>Ｑ３</t>
    </r>
    <r>
      <rPr>
        <sz val="12"/>
        <rFont val="ＭＳ Ｐゴシック"/>
        <family val="3"/>
        <charset val="128"/>
      </rPr>
      <t>：成績入力で「Ｓ」が入力できません．</t>
    </r>
    <phoneticPr fontId="4"/>
  </si>
  <si>
    <r>
      <rPr>
        <b/>
        <sz val="12"/>
        <rFont val="ＭＳ Ｐゴシック"/>
        <family val="3"/>
        <charset val="128"/>
      </rPr>
      <t>Ａ３</t>
    </r>
    <r>
      <rPr>
        <sz val="12"/>
        <rFont val="ＭＳ Ｐゴシック"/>
        <family val="3"/>
        <charset val="128"/>
      </rPr>
      <t>：「Ｓ」は「Ａ」として入力して下さい．これは，本学科においてJABEEの達成度評価を「A・B・C」の３段階で行っているためです．</t>
    </r>
    <phoneticPr fontId="4"/>
  </si>
  <si>
    <t>■Q&amp;A■</t>
    <phoneticPr fontId="3"/>
  </si>
  <si>
    <r>
      <rPr>
        <b/>
        <sz val="12"/>
        <rFont val="ＭＳ Ｐゴシック"/>
        <family val="3"/>
        <charset val="128"/>
      </rPr>
      <t>Ｑ１：</t>
    </r>
    <r>
      <rPr>
        <sz val="12"/>
        <rFont val="ＭＳ Ｐゴシック"/>
        <family val="3"/>
        <charset val="128"/>
      </rPr>
      <t>「その他」にはどのようなものを入力しますか？</t>
    </r>
    <rPh sb="6" eb="7">
      <t>タ</t>
    </rPh>
    <rPh sb="18" eb="20">
      <t>ニュウリョク</t>
    </rPh>
    <phoneticPr fontId="4"/>
  </si>
  <si>
    <r>
      <rPr>
        <b/>
        <sz val="12"/>
        <rFont val="ＭＳ Ｐゴシック"/>
        <family val="3"/>
        <charset val="128"/>
      </rPr>
      <t>Ａ１</t>
    </r>
    <r>
      <rPr>
        <sz val="12"/>
        <rFont val="ＭＳ Ｐゴシック"/>
        <family val="3"/>
        <charset val="128"/>
      </rPr>
      <t>：各項目で必要単位数以上取得していれば，余裕分は「その他」として取り扱うことができます．</t>
    </r>
    <rPh sb="3" eb="6">
      <t>カクコウモク</t>
    </rPh>
    <rPh sb="7" eb="9">
      <t>ヒツヨウ</t>
    </rPh>
    <rPh sb="9" eb="12">
      <t>タンイスウ</t>
    </rPh>
    <rPh sb="12" eb="14">
      <t>イジョウ</t>
    </rPh>
    <rPh sb="14" eb="16">
      <t>シュトク</t>
    </rPh>
    <rPh sb="22" eb="25">
      <t>ヨユウブン</t>
    </rPh>
    <rPh sb="29" eb="30">
      <t>タ</t>
    </rPh>
    <rPh sb="34" eb="35">
      <t>ト</t>
    </rPh>
    <rPh sb="36" eb="37">
      <t>アツカ</t>
    </rPh>
    <phoneticPr fontId="4"/>
  </si>
  <si>
    <r>
      <t>Ｑ２：</t>
    </r>
    <r>
      <rPr>
        <sz val="12"/>
        <rFont val="ＭＳ Ｐゴシック"/>
        <family val="3"/>
        <charset val="128"/>
      </rPr>
      <t>学習・教育到達目標【C】で「人文社会系教養科目」から４単位とありますが，何を取得しても構いませんか？</t>
    </r>
    <rPh sb="3" eb="5">
      <t>ガクシュウ</t>
    </rPh>
    <rPh sb="6" eb="8">
      <t>キョウイク</t>
    </rPh>
    <rPh sb="8" eb="10">
      <t>トウタツ</t>
    </rPh>
    <rPh sb="10" eb="12">
      <t>モクヒョウ</t>
    </rPh>
    <rPh sb="17" eb="19">
      <t>ジンブン</t>
    </rPh>
    <rPh sb="19" eb="22">
      <t>シャカイケイ</t>
    </rPh>
    <rPh sb="22" eb="24">
      <t>キョウヨウ</t>
    </rPh>
    <rPh sb="24" eb="26">
      <t>カモク</t>
    </rPh>
    <rPh sb="30" eb="32">
      <t>タンイ</t>
    </rPh>
    <rPh sb="39" eb="40">
      <t>ナニ</t>
    </rPh>
    <rPh sb="41" eb="43">
      <t>シュトク</t>
    </rPh>
    <rPh sb="46" eb="47">
      <t>カマ</t>
    </rPh>
    <phoneticPr fontId="4"/>
  </si>
  <si>
    <t>学習・教育到達目標の各項目に対する達成度の総合評価　（2016年度入学生用）</t>
    <rPh sb="5" eb="7">
      <t>トウタツ</t>
    </rPh>
    <phoneticPr fontId="4"/>
  </si>
  <si>
    <t>2017年度前期分までの成績</t>
    <rPh sb="4" eb="6">
      <t>ネンド</t>
    </rPh>
    <rPh sb="6" eb="8">
      <t>ゼンキ</t>
    </rPh>
    <rPh sb="8" eb="9">
      <t>ブン</t>
    </rPh>
    <rPh sb="12" eb="14">
      <t>セイセキ</t>
    </rPh>
    <phoneticPr fontId="4"/>
  </si>
  <si>
    <r>
      <rPr>
        <b/>
        <sz val="12"/>
        <rFont val="ＭＳ Ｐゴシック"/>
        <family val="3"/>
        <charset val="128"/>
      </rPr>
      <t>Ａ２</t>
    </r>
    <r>
      <rPr>
        <sz val="12"/>
        <rFont val="ＭＳ Ｐゴシック"/>
        <family val="3"/>
        <charset val="128"/>
      </rPr>
      <t>：S*gsot（ガソット）内の「学習目標との対応」を見ていただければ，どの科目が【C】に該当するのかが分かります．</t>
    </r>
    <rPh sb="15" eb="16">
      <t>ナイ</t>
    </rPh>
    <rPh sb="18" eb="20">
      <t>ガクシュウ</t>
    </rPh>
    <rPh sb="20" eb="22">
      <t>モクヒョウ</t>
    </rPh>
    <rPh sb="24" eb="26">
      <t>タイオウ</t>
    </rPh>
    <rPh sb="28" eb="29">
      <t>ミ</t>
    </rPh>
    <rPh sb="39" eb="41">
      <t>カモク</t>
    </rPh>
    <rPh sb="46" eb="48">
      <t>ガイトウ</t>
    </rPh>
    <rPh sb="53" eb="54">
      <t>ワ</t>
    </rPh>
    <phoneticPr fontId="4"/>
  </si>
  <si>
    <t>　　　また，注意しなければいけないのは，人文社会系教養科目の中にも【C】以外に該当する科目があるので注意して下さい．</t>
    <rPh sb="50" eb="52">
      <t>チュウイ</t>
    </rPh>
    <rPh sb="54" eb="55">
      <t>クダ</t>
    </rPh>
    <phoneticPr fontId="4"/>
  </si>
  <si>
    <t xml:space="preserve">13単位以上
</t>
    <rPh sb="2" eb="4">
      <t>タンイ</t>
    </rPh>
    <rPh sb="4" eb="6">
      <t>イジョウ</t>
    </rPh>
    <phoneticPr fontId="4"/>
  </si>
  <si>
    <t>（13）</t>
    <phoneticPr fontId="4"/>
  </si>
  <si>
    <t>基礎力学◎</t>
    <rPh sb="0" eb="2">
      <t>キソ</t>
    </rPh>
    <rPh sb="2" eb="4">
      <t>リキガク</t>
    </rPh>
    <phoneticPr fontId="4"/>
  </si>
  <si>
    <t>物理学実験◎</t>
    <rPh sb="0" eb="3">
      <t>ブツリガク</t>
    </rPh>
    <rPh sb="3" eb="5">
      <t>ジッケン</t>
    </rPh>
    <phoneticPr fontId="4"/>
  </si>
  <si>
    <t>情報リテラシ◎</t>
    <rPh sb="0" eb="2">
      <t>ジョウホウ</t>
    </rPh>
    <phoneticPr fontId="4"/>
  </si>
  <si>
    <t>エネルギー／環境概論【専門】◎</t>
    <rPh sb="6" eb="8">
      <t>カンキョウ</t>
    </rPh>
    <rPh sb="8" eb="10">
      <t>ガイロン</t>
    </rPh>
    <rPh sb="11" eb="13">
      <t>センモン</t>
    </rPh>
    <phoneticPr fontId="4"/>
  </si>
  <si>
    <t>工学英語 ⅠA○</t>
    <rPh sb="0" eb="2">
      <t>コウガク</t>
    </rPh>
    <phoneticPr fontId="4"/>
  </si>
  <si>
    <t>工学英語 ⅠB○</t>
    <rPh sb="0" eb="2">
      <t>コウガク</t>
    </rPh>
    <phoneticPr fontId="4"/>
  </si>
  <si>
    <t>◎：必修　○：選択必修　△：選択</t>
    <rPh sb="2" eb="4">
      <t>ヒッシュウ</t>
    </rPh>
    <rPh sb="7" eb="9">
      <t>センタク</t>
    </rPh>
    <rPh sb="9" eb="11">
      <t>ヒッシュウ</t>
    </rPh>
    <rPh sb="14" eb="16">
      <t>センタク</t>
    </rPh>
    <phoneticPr fontId="3"/>
  </si>
  <si>
    <t>JABEE　学習・教育到達目標との対応一覧</t>
    <rPh sb="6" eb="8">
      <t>ガクシュウ</t>
    </rPh>
    <rPh sb="9" eb="11">
      <t>キョウイク</t>
    </rPh>
    <rPh sb="11" eb="13">
      <t>トウタツ</t>
    </rPh>
    <rPh sb="13" eb="15">
      <t>モクヒョウ</t>
    </rPh>
    <rPh sb="17" eb="19">
      <t>タイオウ</t>
    </rPh>
    <rPh sb="19" eb="21">
      <t>イチラン</t>
    </rPh>
    <phoneticPr fontId="4"/>
  </si>
  <si>
    <t>2016年度科目名</t>
    <rPh sb="4" eb="6">
      <t>ネンド</t>
    </rPh>
    <rPh sb="6" eb="9">
      <t>カモクメイ</t>
    </rPh>
    <phoneticPr fontId="4"/>
  </si>
  <si>
    <t>学習・教育到達目標との対応</t>
    <rPh sb="0" eb="2">
      <t>ガクシュウ</t>
    </rPh>
    <rPh sb="3" eb="5">
      <t>キョウイク</t>
    </rPh>
    <rPh sb="5" eb="7">
      <t>トウタツ</t>
    </rPh>
    <rPh sb="7" eb="9">
      <t>モクヒョウ</t>
    </rPh>
    <rPh sb="11" eb="13">
      <t>タイオウ</t>
    </rPh>
    <phoneticPr fontId="4"/>
  </si>
  <si>
    <t>≪新設≫</t>
  </si>
  <si>
    <t>≪新設≫線形代数第1</t>
    <rPh sb="1" eb="3">
      <t>シンセツ</t>
    </rPh>
    <rPh sb="4" eb="6">
      <t>センケイ</t>
    </rPh>
    <rPh sb="6" eb="8">
      <t>ダイスウ</t>
    </rPh>
    <rPh sb="8" eb="9">
      <t>ダイ</t>
    </rPh>
    <phoneticPr fontId="29"/>
  </si>
  <si>
    <t>Ｅ</t>
    <phoneticPr fontId="4"/>
  </si>
  <si>
    <t>≪新設≫線形代数第2</t>
    <rPh sb="4" eb="6">
      <t>センケイ</t>
    </rPh>
    <rPh sb="6" eb="8">
      <t>ダイスウ</t>
    </rPh>
    <rPh sb="8" eb="9">
      <t>ダイ</t>
    </rPh>
    <phoneticPr fontId="29"/>
  </si>
  <si>
    <t>≪新設≫線形代数第3</t>
    <rPh sb="4" eb="6">
      <t>センケイ</t>
    </rPh>
    <rPh sb="6" eb="8">
      <t>ダイスウ</t>
    </rPh>
    <rPh sb="8" eb="9">
      <t>ダイ</t>
    </rPh>
    <phoneticPr fontId="29"/>
  </si>
  <si>
    <t>≪新設≫線形代数第4</t>
    <rPh sb="4" eb="6">
      <t>センケイ</t>
    </rPh>
    <rPh sb="6" eb="8">
      <t>ダイスウ</t>
    </rPh>
    <rPh sb="8" eb="9">
      <t>ダイ</t>
    </rPh>
    <phoneticPr fontId="29"/>
  </si>
  <si>
    <t>≪新設≫微分積分第1</t>
    <rPh sb="4" eb="6">
      <t>ビブン</t>
    </rPh>
    <rPh sb="6" eb="8">
      <t>セキブン</t>
    </rPh>
    <rPh sb="8" eb="9">
      <t>ダイ</t>
    </rPh>
    <phoneticPr fontId="29"/>
  </si>
  <si>
    <t>≪新設≫微分積分第2</t>
    <rPh sb="4" eb="6">
      <t>ビブン</t>
    </rPh>
    <rPh sb="6" eb="8">
      <t>セキブン</t>
    </rPh>
    <rPh sb="8" eb="9">
      <t>ダイ</t>
    </rPh>
    <phoneticPr fontId="29"/>
  </si>
  <si>
    <t>≪新設≫微分積分第3</t>
    <rPh sb="4" eb="6">
      <t>ビブン</t>
    </rPh>
    <rPh sb="6" eb="8">
      <t>セキブン</t>
    </rPh>
    <rPh sb="8" eb="9">
      <t>ダイ</t>
    </rPh>
    <phoneticPr fontId="29"/>
  </si>
  <si>
    <t>≪新設≫微分積分第4</t>
    <rPh sb="4" eb="6">
      <t>ビブン</t>
    </rPh>
    <rPh sb="6" eb="8">
      <t>セキブン</t>
    </rPh>
    <rPh sb="8" eb="9">
      <t>ダイ</t>
    </rPh>
    <phoneticPr fontId="29"/>
  </si>
  <si>
    <t>≪新設≫数学サポート（微分積分第１）</t>
    <rPh sb="1" eb="3">
      <t>シンセツ</t>
    </rPh>
    <phoneticPr fontId="4"/>
  </si>
  <si>
    <t>≪名称変更≫ラプラス変換第1</t>
    <rPh sb="1" eb="3">
      <t>メイショウ</t>
    </rPh>
    <rPh sb="3" eb="5">
      <t>ヘンコウ</t>
    </rPh>
    <phoneticPr fontId="4"/>
  </si>
  <si>
    <t>数学・自然科学・情報技術</t>
  </si>
  <si>
    <t>≪複数≫</t>
  </si>
  <si>
    <t>≪複数≫ラプラス変換第2</t>
  </si>
  <si>
    <t>≪名称変更≫フーリエ解析第1</t>
    <rPh sb="10" eb="12">
      <t>カイセキ</t>
    </rPh>
    <rPh sb="12" eb="13">
      <t>ダイ</t>
    </rPh>
    <phoneticPr fontId="4"/>
  </si>
  <si>
    <t>≪複数≫フーリエ解析第2</t>
  </si>
  <si>
    <t>≪名称変更≫関数論第1</t>
    <rPh sb="1" eb="3">
      <t>メイショウ</t>
    </rPh>
    <rPh sb="3" eb="5">
      <t>ヘンコウ</t>
    </rPh>
    <rPh sb="6" eb="8">
      <t>カンスウ</t>
    </rPh>
    <rPh sb="8" eb="9">
      <t>ロン</t>
    </rPh>
    <rPh sb="9" eb="10">
      <t>ダイ</t>
    </rPh>
    <phoneticPr fontId="4"/>
  </si>
  <si>
    <t>≪複数≫関数論第2</t>
  </si>
  <si>
    <t>≪名称変更≫微分方程式第1</t>
    <rPh sb="1" eb="3">
      <t>メイショウ</t>
    </rPh>
    <rPh sb="3" eb="5">
      <t>ヘンコウ</t>
    </rPh>
    <rPh sb="6" eb="8">
      <t>ビブン</t>
    </rPh>
    <rPh sb="8" eb="11">
      <t>ホウテイシキ</t>
    </rPh>
    <rPh sb="11" eb="12">
      <t>ダイ</t>
    </rPh>
    <phoneticPr fontId="4"/>
  </si>
  <si>
    <t>≪複数≫微分方程式第2</t>
  </si>
  <si>
    <t>≪名称変更≫偏微分方程式第1</t>
    <rPh sb="1" eb="3">
      <t>メイショウ</t>
    </rPh>
    <rPh sb="3" eb="5">
      <t>ヘンコウ</t>
    </rPh>
    <phoneticPr fontId="4"/>
  </si>
  <si>
    <t>≪複数≫偏微分方程式第2</t>
  </si>
  <si>
    <t>≪名称変更≫ベクトル解析第1</t>
    <rPh sb="1" eb="3">
      <t>メイショウ</t>
    </rPh>
    <rPh sb="3" eb="5">
      <t>ヘンコウ</t>
    </rPh>
    <rPh sb="10" eb="12">
      <t>カイセキ</t>
    </rPh>
    <rPh sb="12" eb="13">
      <t>ダイ</t>
    </rPh>
    <phoneticPr fontId="4"/>
  </si>
  <si>
    <t>≪複数≫ベクトル解析第2</t>
  </si>
  <si>
    <t>≪名称変更≫数値計算第1</t>
    <rPh sb="1" eb="3">
      <t>メイショウ</t>
    </rPh>
    <rPh sb="3" eb="5">
      <t>ヘンコウ</t>
    </rPh>
    <rPh sb="6" eb="8">
      <t>スウチ</t>
    </rPh>
    <rPh sb="8" eb="10">
      <t>ケイサン</t>
    </rPh>
    <rPh sb="10" eb="11">
      <t>ダイ</t>
    </rPh>
    <phoneticPr fontId="4"/>
  </si>
  <si>
    <t>≪複数≫数値計算第2</t>
  </si>
  <si>
    <t>≪名称変更≫確率と統計第1</t>
    <rPh sb="1" eb="3">
      <t>メイショウ</t>
    </rPh>
    <rPh sb="3" eb="5">
      <t>ヘンコウ</t>
    </rPh>
    <phoneticPr fontId="4"/>
  </si>
  <si>
    <t>≪複数≫確率と統計第2</t>
  </si>
  <si>
    <t>≪名称変更≫確率と統計第3</t>
    <rPh sb="1" eb="3">
      <t>メイショウ</t>
    </rPh>
    <rPh sb="3" eb="5">
      <t>ヘンコウ</t>
    </rPh>
    <phoneticPr fontId="4"/>
  </si>
  <si>
    <t>≪複数≫確率と統計第4</t>
  </si>
  <si>
    <t>≪新設≫物理学入門</t>
    <rPh sb="1" eb="3">
      <t>シンセツ</t>
    </rPh>
    <phoneticPr fontId="4"/>
  </si>
  <si>
    <t>≪新設≫物理学サポート（物理学入門）</t>
    <rPh sb="1" eb="3">
      <t>シンセツ</t>
    </rPh>
    <phoneticPr fontId="4"/>
  </si>
  <si>
    <t>≪新設≫物理学サポート（基礎力学）</t>
    <rPh sb="1" eb="3">
      <t>シンセツ</t>
    </rPh>
    <phoneticPr fontId="4"/>
  </si>
  <si>
    <t>≪新設≫基礎環境化学</t>
    <rPh sb="1" eb="3">
      <t>シンセツ</t>
    </rPh>
    <phoneticPr fontId="4"/>
  </si>
  <si>
    <t>Ｅ</t>
    <phoneticPr fontId="4"/>
  </si>
  <si>
    <t>C</t>
    <phoneticPr fontId="4"/>
  </si>
  <si>
    <t>≪新設≫化学サポート</t>
    <rPh sb="1" eb="3">
      <t>シンセツ</t>
    </rPh>
    <phoneticPr fontId="4"/>
  </si>
  <si>
    <t>基礎化学Ｓ</t>
    <phoneticPr fontId="4"/>
  </si>
  <si>
    <t>A</t>
    <phoneticPr fontId="4"/>
  </si>
  <si>
    <t>基礎化学Ａ</t>
    <phoneticPr fontId="4"/>
  </si>
  <si>
    <t>E</t>
    <phoneticPr fontId="4"/>
  </si>
  <si>
    <t>基礎化学Ｂ</t>
    <phoneticPr fontId="4"/>
  </si>
  <si>
    <t>≪新設≫基礎化学C</t>
    <rPh sb="1" eb="3">
      <t>シンセツ</t>
    </rPh>
    <phoneticPr fontId="4"/>
  </si>
  <si>
    <t>≪名称変更≫基礎無機化学1</t>
    <rPh sb="1" eb="3">
      <t>メイショウ</t>
    </rPh>
    <rPh sb="3" eb="5">
      <t>ヘンコウ</t>
    </rPh>
    <phoneticPr fontId="4"/>
  </si>
  <si>
    <t>≪複数≫基礎無機化学2</t>
  </si>
  <si>
    <t>≪名称変更≫基礎有機化学1</t>
    <rPh sb="1" eb="3">
      <t>メイショウ</t>
    </rPh>
    <rPh sb="3" eb="5">
      <t>ヘンコウ</t>
    </rPh>
    <phoneticPr fontId="4"/>
  </si>
  <si>
    <t>≪複数≫基礎有機化学2</t>
  </si>
  <si>
    <t>≪名称変更≫基礎生物化学1</t>
    <rPh sb="1" eb="3">
      <t>メイショウ</t>
    </rPh>
    <rPh sb="3" eb="5">
      <t>ヘンコウ</t>
    </rPh>
    <phoneticPr fontId="4"/>
  </si>
  <si>
    <t>≪複数≫基礎生物化学2</t>
  </si>
  <si>
    <t>≪新設≫基礎固体化学</t>
    <phoneticPr fontId="4"/>
  </si>
  <si>
    <t>≪名称変更≫基礎固体化学</t>
    <rPh sb="1" eb="3">
      <t>メイショウ</t>
    </rPh>
    <rPh sb="3" eb="5">
      <t>ヘンコウ</t>
    </rPh>
    <phoneticPr fontId="4"/>
  </si>
  <si>
    <t>≪複数≫基礎固体化学2</t>
  </si>
  <si>
    <t>G</t>
    <phoneticPr fontId="4"/>
  </si>
  <si>
    <t>≪新設≫Reading &amp; Writing Ⅰ*</t>
    <rPh sb="1" eb="3">
      <t>シンセツ</t>
    </rPh>
    <phoneticPr fontId="4"/>
  </si>
  <si>
    <t>Ｇ</t>
    <phoneticPr fontId="4"/>
  </si>
  <si>
    <t>≪新設≫Listening &amp; Speaking Ⅰ*</t>
    <rPh sb="1" eb="3">
      <t>シンセツ</t>
    </rPh>
    <phoneticPr fontId="4"/>
  </si>
  <si>
    <t>Javaプログラミング</t>
    <phoneticPr fontId="4"/>
  </si>
  <si>
    <t>C言語プログラミング</t>
    <phoneticPr fontId="4"/>
  </si>
  <si>
    <t>文学表現法</t>
    <phoneticPr fontId="4"/>
  </si>
  <si>
    <t>地域産業論</t>
    <phoneticPr fontId="4"/>
  </si>
  <si>
    <t>地域の調査と分析</t>
    <phoneticPr fontId="4"/>
  </si>
  <si>
    <t>≪名称変更≫情報技術と現代社会</t>
    <rPh sb="1" eb="3">
      <t>メイショウ</t>
    </rPh>
    <rPh sb="3" eb="5">
      <t>ヘンコウ</t>
    </rPh>
    <phoneticPr fontId="4"/>
  </si>
  <si>
    <t>メンタルヘルス・マネジメント</t>
    <phoneticPr fontId="4"/>
  </si>
  <si>
    <t>C</t>
    <phoneticPr fontId="4"/>
  </si>
  <si>
    <t>身体運動のバイオメカニクス</t>
    <phoneticPr fontId="4"/>
  </si>
  <si>
    <t>ヘルスリテラシー＆スポーツコミュニケーション</t>
    <phoneticPr fontId="4"/>
  </si>
  <si>
    <t>フィットネスA</t>
    <phoneticPr fontId="4"/>
  </si>
  <si>
    <t>フィットネスB</t>
    <phoneticPr fontId="4"/>
  </si>
  <si>
    <t>軟式野球（スポーツコミュニケーション）</t>
    <phoneticPr fontId="4"/>
  </si>
  <si>
    <t>≪新設≫ゴルフ（スポーツコミュニケーション）アドバンス</t>
    <phoneticPr fontId="4"/>
  </si>
  <si>
    <t>ゴルフ（スポーツコミュニケーション）アドバンス</t>
    <phoneticPr fontId="4"/>
  </si>
  <si>
    <t>E</t>
    <phoneticPr fontId="4"/>
  </si>
  <si>
    <t>産学・地域連携プロジェクト</t>
    <phoneticPr fontId="4"/>
  </si>
  <si>
    <t>G</t>
    <phoneticPr fontId="4"/>
  </si>
  <si>
    <t>≪新設≫国際インターンシップ2
Global Internship 2</t>
    <phoneticPr fontId="4"/>
  </si>
  <si>
    <t>国際インターンシップ2
Global Internship 2</t>
  </si>
  <si>
    <t>Ｇ</t>
    <phoneticPr fontId="4"/>
  </si>
  <si>
    <t>≪新設≫国際インターンシップ3
Global Internship 3</t>
    <phoneticPr fontId="4"/>
  </si>
  <si>
    <t>国際インターンシップ3
Global Internship 3</t>
  </si>
  <si>
    <t>≪新設≫国際インターンシップ4
Global Internship 4</t>
    <phoneticPr fontId="4"/>
  </si>
  <si>
    <t>国際インターンシップ4
Global Internship 4</t>
  </si>
  <si>
    <t>≪新設≫グローバルPBL1
Global PBL1</t>
    <phoneticPr fontId="4"/>
  </si>
  <si>
    <t>グローバルPBL1
Global PBL1</t>
  </si>
  <si>
    <t>≪新設≫グローバルPBL2
Global PBL2</t>
    <phoneticPr fontId="4"/>
  </si>
  <si>
    <t>グローバルPBL2
Global PBL2</t>
  </si>
  <si>
    <t>≪新設≫グローバルPBL3
Global PBL3</t>
    <phoneticPr fontId="4"/>
  </si>
  <si>
    <t>グローバルPBL3
Global PBL3</t>
  </si>
  <si>
    <t>≪新設≫グローバルPBL4
Global PBL4</t>
    <phoneticPr fontId="4"/>
  </si>
  <si>
    <t>グローバルPBL4
Global PBL4</t>
  </si>
  <si>
    <t>全学共通科目</t>
    <rPh sb="0" eb="2">
      <t>ゼンガク</t>
    </rPh>
    <rPh sb="2" eb="6">
      <t>キョウツウカモク</t>
    </rPh>
    <phoneticPr fontId="4"/>
  </si>
  <si>
    <t>≪新設≫</t>
    <rPh sb="1" eb="3">
      <t>シンセツ</t>
    </rPh>
    <phoneticPr fontId="4"/>
  </si>
  <si>
    <t>ダイバーシティ入門</t>
    <phoneticPr fontId="4"/>
  </si>
  <si>
    <t>≪新設≫Japanese Language Ⅰ</t>
    <rPh sb="1" eb="3">
      <t>シンセツ</t>
    </rPh>
    <phoneticPr fontId="4"/>
  </si>
  <si>
    <t>Japanese Language Ⅰ</t>
    <phoneticPr fontId="4"/>
  </si>
  <si>
    <t>≪新設≫Japanese Language Ⅱ</t>
    <rPh sb="1" eb="3">
      <t>シンセツ</t>
    </rPh>
    <phoneticPr fontId="4"/>
  </si>
  <si>
    <t>Japanese Language Ⅱ</t>
    <phoneticPr fontId="4"/>
  </si>
  <si>
    <t>≪新設≫Japanese Language　Ⅲ</t>
    <rPh sb="1" eb="3">
      <t>シンセツ</t>
    </rPh>
    <phoneticPr fontId="4"/>
  </si>
  <si>
    <t>Japanese Language　Ⅲ</t>
    <phoneticPr fontId="4"/>
  </si>
  <si>
    <t>学科課程外科目</t>
    <rPh sb="0" eb="2">
      <t>ガッカ</t>
    </rPh>
    <rPh sb="2" eb="5">
      <t>カテイガイ</t>
    </rPh>
    <rPh sb="5" eb="7">
      <t>カモク</t>
    </rPh>
    <phoneticPr fontId="4"/>
  </si>
  <si>
    <t>≪新設≫工学英語研修1</t>
    <rPh sb="1" eb="3">
      <t>シンセツ</t>
    </rPh>
    <phoneticPr fontId="4"/>
  </si>
  <si>
    <t>工学英語研修1</t>
    <phoneticPr fontId="4"/>
  </si>
  <si>
    <t>≪新設≫工学英語研修2</t>
    <rPh sb="1" eb="3">
      <t>シンセツ</t>
    </rPh>
    <phoneticPr fontId="4"/>
  </si>
  <si>
    <t>工学英語研修2</t>
    <phoneticPr fontId="4"/>
  </si>
  <si>
    <t>≪新設≫工学英語研修3</t>
    <phoneticPr fontId="4"/>
  </si>
  <si>
    <t>工学英語研修3</t>
    <phoneticPr fontId="4"/>
  </si>
  <si>
    <t>≪新設≫工学英語研修4</t>
    <rPh sb="1" eb="3">
      <t>シンセツ</t>
    </rPh>
    <phoneticPr fontId="4"/>
  </si>
  <si>
    <t>工学英語研修4</t>
    <phoneticPr fontId="4"/>
  </si>
  <si>
    <t>≪新設≫海外語学演習1</t>
    <rPh sb="1" eb="3">
      <t>シンセツ</t>
    </rPh>
    <phoneticPr fontId="4"/>
  </si>
  <si>
    <t>海外語学演習1</t>
    <phoneticPr fontId="4"/>
  </si>
  <si>
    <t>≪新設≫海外語学演習2</t>
    <rPh sb="1" eb="3">
      <t>シンセツ</t>
    </rPh>
    <phoneticPr fontId="4"/>
  </si>
  <si>
    <t>海外語学演習2</t>
    <phoneticPr fontId="4"/>
  </si>
  <si>
    <t>≪新設≫海外語学演習3</t>
    <rPh sb="1" eb="3">
      <t>シンセツ</t>
    </rPh>
    <phoneticPr fontId="4"/>
  </si>
  <si>
    <t>海外語学演習3</t>
    <phoneticPr fontId="4"/>
  </si>
  <si>
    <t>≪新設≫海外語学演習4</t>
    <rPh sb="1" eb="3">
      <t>シンセツ</t>
    </rPh>
    <phoneticPr fontId="4"/>
  </si>
  <si>
    <t>海外語学演習4</t>
    <phoneticPr fontId="4"/>
  </si>
  <si>
    <t>６．各項目の『評点』の合計をＡ～Hの項目数(８)で割り，『総合評点』が算出される。　</t>
    <rPh sb="2" eb="3">
      <t>カク</t>
    </rPh>
    <rPh sb="3" eb="5">
      <t>コウモク</t>
    </rPh>
    <rPh sb="7" eb="9">
      <t>ヒョウテン</t>
    </rPh>
    <rPh sb="11" eb="13">
      <t>ゴウケイ</t>
    </rPh>
    <rPh sb="31" eb="33">
      <t>ヒョウテン</t>
    </rPh>
    <rPh sb="35" eb="37">
      <t>サンシュツ</t>
    </rPh>
    <phoneticPr fontId="4"/>
  </si>
  <si>
    <t>学習・教育到達目標の各項目に対する達成度の総合評価　（2018年度入学生用）</t>
    <rPh sb="5" eb="7">
      <t>トウタツ</t>
    </rPh>
    <phoneticPr fontId="4"/>
  </si>
  <si>
    <t>数値解析および演習１</t>
    <rPh sb="7" eb="9">
      <t>エンシュウ</t>
    </rPh>
    <phoneticPr fontId="4"/>
  </si>
  <si>
    <t>数値解析および演習２</t>
    <rPh sb="7" eb="9">
      <t>エンシュウ</t>
    </rPh>
    <phoneticPr fontId="4"/>
  </si>
  <si>
    <t>応用機械機能工学実験A</t>
    <phoneticPr fontId="4"/>
  </si>
  <si>
    <t>応用機械機能工学実験B</t>
    <phoneticPr fontId="4"/>
  </si>
  <si>
    <t>機械創成設計演習１</t>
    <phoneticPr fontId="4"/>
  </si>
  <si>
    <t>機械創成設計演習２</t>
    <phoneticPr fontId="4"/>
  </si>
  <si>
    <t>機械機能解析学１</t>
    <phoneticPr fontId="4"/>
  </si>
  <si>
    <t>機械機能解析学２</t>
    <phoneticPr fontId="4"/>
  </si>
  <si>
    <t>機械創成設計演習３</t>
    <phoneticPr fontId="4"/>
  </si>
  <si>
    <t>Engineering Science &amp; Mechanics</t>
    <phoneticPr fontId="4"/>
  </si>
  <si>
    <t>創成ゼミナール１</t>
    <phoneticPr fontId="4"/>
  </si>
  <si>
    <t>創成ゼミナール２</t>
    <phoneticPr fontId="4"/>
  </si>
  <si>
    <t>Robotics</t>
    <phoneticPr fontId="4"/>
  </si>
  <si>
    <t>機械設計２Ａ</t>
    <phoneticPr fontId="4"/>
  </si>
  <si>
    <t>Soft Materials Engineering</t>
    <phoneticPr fontId="4"/>
  </si>
  <si>
    <t>Numerical</t>
    <phoneticPr fontId="4"/>
  </si>
  <si>
    <t>機械設計２Ｂ</t>
    <phoneticPr fontId="4"/>
  </si>
  <si>
    <t>Thermo-Fluid Engineering</t>
    <phoneticPr fontId="4"/>
  </si>
  <si>
    <t>ＣＡＤ／ＣＡＭ／ＣＡＥ</t>
    <phoneticPr fontId="4"/>
  </si>
  <si>
    <t>Combustion Engineering</t>
    <phoneticPr fontId="4"/>
  </si>
  <si>
    <t>卒業研究１</t>
    <phoneticPr fontId="4"/>
  </si>
  <si>
    <t>卒業研究２</t>
    <phoneticPr fontId="4"/>
  </si>
  <si>
    <t>「Ｓ」は「Ａ」として入力して下さい。これは，本学科においてJABEEの達成度評価を「A・B・C」の３段階で行っているためです。</t>
  </si>
  <si>
    <t>対応科目(重み係数）</t>
    <phoneticPr fontId="4"/>
  </si>
  <si>
    <t>A</t>
    <phoneticPr fontId="4"/>
  </si>
  <si>
    <t>学科の教育理念に基づき，設計・実験および卒業研究を中核として，人間環境および感性をも含めた総合的な視点で問題を捉えて機械を創成できる基礎的な知識と応用能力を身につける．
  （１）与えられた課題に対し，自ら考え，調査・検討し目的を達成する能力</t>
    <phoneticPr fontId="4"/>
  </si>
  <si>
    <t>機械創成設計演習１◎</t>
    <phoneticPr fontId="4"/>
  </si>
  <si>
    <t>(</t>
    <phoneticPr fontId="4"/>
  </si>
  <si>
    <t>)</t>
    <phoneticPr fontId="4"/>
  </si>
  <si>
    <t>すべて
14単位</t>
    <rPh sb="6" eb="8">
      <t>タンイ</t>
    </rPh>
    <phoneticPr fontId="4"/>
  </si>
  <si>
    <t>E</t>
    <phoneticPr fontId="4"/>
  </si>
  <si>
    <t>微分積分第１◎</t>
    <rPh sb="0" eb="2">
      <t>ビブン</t>
    </rPh>
    <rPh sb="2" eb="4">
      <t>セキブン</t>
    </rPh>
    <rPh sb="4" eb="5">
      <t>ダイ</t>
    </rPh>
    <phoneticPr fontId="4"/>
  </si>
  <si>
    <t xml:space="preserve">すべて
20単位
</t>
    <rPh sb="6" eb="8">
      <t>タンイ</t>
    </rPh>
    <phoneticPr fontId="4"/>
  </si>
  <si>
    <t>機械創成設計演習２◎</t>
    <phoneticPr fontId="4"/>
  </si>
  <si>
    <t>微分積分第２◎</t>
    <rPh sb="0" eb="2">
      <t>ビブン</t>
    </rPh>
    <rPh sb="2" eb="4">
      <t>セキブン</t>
    </rPh>
    <rPh sb="4" eb="5">
      <t>ダイ</t>
    </rPh>
    <phoneticPr fontId="4"/>
  </si>
  <si>
    <t>機械創成設計演習３◎</t>
    <phoneticPr fontId="4"/>
  </si>
  <si>
    <t>微分積分第３◎</t>
    <rPh sb="0" eb="2">
      <t>ビブン</t>
    </rPh>
    <rPh sb="2" eb="4">
      <t>セキブン</t>
    </rPh>
    <rPh sb="4" eb="5">
      <t>ダイ</t>
    </rPh>
    <phoneticPr fontId="4"/>
  </si>
  <si>
    <t>CAD／CAM／CAE◎</t>
    <phoneticPr fontId="3"/>
  </si>
  <si>
    <t>線形代数第１◎</t>
    <rPh sb="4" eb="5">
      <t>ダイ</t>
    </rPh>
    <phoneticPr fontId="4"/>
  </si>
  <si>
    <t>応用機械機能工学実験Ａ◎</t>
    <rPh sb="4" eb="6">
      <t>キノウ</t>
    </rPh>
    <rPh sb="6" eb="8">
      <t>コウガク</t>
    </rPh>
    <phoneticPr fontId="4"/>
  </si>
  <si>
    <t>線形代数第２◎</t>
    <rPh sb="4" eb="5">
      <t>ダイ</t>
    </rPh>
    <phoneticPr fontId="3"/>
  </si>
  <si>
    <t>応用機械機能工学実験Ｂ◎</t>
    <rPh sb="4" eb="6">
      <t>キノウ</t>
    </rPh>
    <rPh sb="6" eb="8">
      <t>コウガク</t>
    </rPh>
    <phoneticPr fontId="4"/>
  </si>
  <si>
    <t>(</t>
    <phoneticPr fontId="4"/>
  </si>
  <si>
    <t>)</t>
    <phoneticPr fontId="4"/>
  </si>
  <si>
    <t>線形代数第３◎</t>
    <rPh sb="4" eb="5">
      <t>ダイ</t>
    </rPh>
    <phoneticPr fontId="3"/>
  </si>
  <si>
    <t>創成ゼミナール１◎</t>
    <rPh sb="0" eb="2">
      <t>ソウセイ</t>
    </rPh>
    <phoneticPr fontId="4"/>
  </si>
  <si>
    <t>基礎化学C◎</t>
    <rPh sb="0" eb="2">
      <t>キソ</t>
    </rPh>
    <rPh sb="2" eb="4">
      <t>カガク</t>
    </rPh>
    <phoneticPr fontId="4"/>
  </si>
  <si>
    <t>創成ゼミナール２◎</t>
    <rPh sb="0" eb="2">
      <t>ソウセイ</t>
    </rPh>
    <phoneticPr fontId="4"/>
  </si>
  <si>
    <t>確率と統計第１◎</t>
    <rPh sb="0" eb="2">
      <t>カクリツ</t>
    </rPh>
    <rPh sb="3" eb="5">
      <t>トウケイ</t>
    </rPh>
    <rPh sb="5" eb="6">
      <t>ダイ</t>
    </rPh>
    <phoneticPr fontId="4"/>
  </si>
  <si>
    <t>卒業研究１◎</t>
    <rPh sb="0" eb="2">
      <t>ソツギョウ</t>
    </rPh>
    <rPh sb="2" eb="4">
      <t>ケンキュウ</t>
    </rPh>
    <phoneticPr fontId="4"/>
  </si>
  <si>
    <t>確率と統計第２◎</t>
    <rPh sb="0" eb="2">
      <t>カクリツ</t>
    </rPh>
    <rPh sb="3" eb="5">
      <t>トウケイ</t>
    </rPh>
    <rPh sb="5" eb="6">
      <t>ダイ</t>
    </rPh>
    <phoneticPr fontId="4"/>
  </si>
  <si>
    <t>卒業研究２◎</t>
    <rPh sb="0" eb="2">
      <t>ソツギョウ</t>
    </rPh>
    <rPh sb="2" eb="4">
      <t>ケンキュウ</t>
    </rPh>
    <phoneticPr fontId="4"/>
  </si>
  <si>
    <t>文化人類学○</t>
    <rPh sb="0" eb="2">
      <t>ブンカ</t>
    </rPh>
    <rPh sb="2" eb="5">
      <t>ジンルイガク</t>
    </rPh>
    <phoneticPr fontId="4"/>
  </si>
  <si>
    <t>アジア文化論○</t>
    <rPh sb="3" eb="6">
      <t>ブンカロン</t>
    </rPh>
    <phoneticPr fontId="4"/>
  </si>
  <si>
    <t>(16)</t>
    <phoneticPr fontId="4"/>
  </si>
  <si>
    <t>B</t>
    <phoneticPr fontId="4"/>
  </si>
  <si>
    <t>技術・工学が地球環境に与える負荷を十分認識できる基礎的知識と応用能力を習得する．</t>
    <phoneticPr fontId="4"/>
  </si>
  <si>
    <t>基礎力学演習◎</t>
    <phoneticPr fontId="3"/>
  </si>
  <si>
    <t>(</t>
    <phoneticPr fontId="4"/>
  </si>
  <si>
    <t>)</t>
    <phoneticPr fontId="4"/>
  </si>
  <si>
    <t>（2）</t>
    <phoneticPr fontId="4"/>
  </si>
  <si>
    <r>
      <t>共通数理科目
から</t>
    </r>
    <r>
      <rPr>
        <sz val="10"/>
        <color theme="1"/>
        <rFont val="ＭＳ Ｐゴシック"/>
        <family val="3"/>
        <charset val="128"/>
        <scheme val="minor"/>
      </rPr>
      <t xml:space="preserve">4単位以上
</t>
    </r>
    <r>
      <rPr>
        <sz val="10"/>
        <color rgb="FFFF0000"/>
        <rFont val="ＭＳ Ｐゴシック"/>
        <family val="3"/>
        <charset val="128"/>
        <scheme val="minor"/>
      </rPr>
      <t>＊1単位または
3単位のものは
ＡD列に単位数
を直接入力</t>
    </r>
    <rPh sb="0" eb="2">
      <t>キョウツウ</t>
    </rPh>
    <rPh sb="2" eb="4">
      <t>スウリ</t>
    </rPh>
    <rPh sb="4" eb="6">
      <t>カモク</t>
    </rPh>
    <rPh sb="10" eb="12">
      <t>タンイ</t>
    </rPh>
    <rPh sb="12" eb="14">
      <t>イジョウ</t>
    </rPh>
    <phoneticPr fontId="4"/>
  </si>
  <si>
    <t>C</t>
    <phoneticPr fontId="4"/>
  </si>
  <si>
    <t>技術者の倫理◎</t>
    <rPh sb="0" eb="3">
      <t>ギジュツシャ</t>
    </rPh>
    <rPh sb="4" eb="6">
      <t>リンリ</t>
    </rPh>
    <phoneticPr fontId="4"/>
  </si>
  <si>
    <t>倫理学○</t>
    <rPh sb="0" eb="2">
      <t>リンリ</t>
    </rPh>
    <rPh sb="2" eb="3">
      <t>ガク</t>
    </rPh>
    <phoneticPr fontId="4"/>
  </si>
  <si>
    <t>生命倫理○</t>
    <phoneticPr fontId="4"/>
  </si>
  <si>
    <t>機械のC言語【専門】○</t>
    <phoneticPr fontId="3"/>
  </si>
  <si>
    <t>(</t>
    <phoneticPr fontId="4"/>
  </si>
  <si>
    <t>)</t>
    <phoneticPr fontId="4"/>
  </si>
  <si>
    <t>4単位以上</t>
    <rPh sb="1" eb="3">
      <t>タンイ</t>
    </rPh>
    <phoneticPr fontId="4"/>
  </si>
  <si>
    <t>科学技術倫理学○</t>
    <rPh sb="0" eb="2">
      <t>カガク</t>
    </rPh>
    <rPh sb="2" eb="4">
      <t>ギジュツ</t>
    </rPh>
    <rPh sb="4" eb="7">
      <t>リンリガク</t>
    </rPh>
    <phoneticPr fontId="4"/>
  </si>
  <si>
    <t>数値解析および演習１【専門】○</t>
    <rPh sb="7" eb="9">
      <t>エンシュウ</t>
    </rPh>
    <phoneticPr fontId="3"/>
  </si>
  <si>
    <t>人文社会系教養
から4単位以上</t>
    <rPh sb="0" eb="2">
      <t>ジンブン</t>
    </rPh>
    <rPh sb="2" eb="4">
      <t>シャカイ</t>
    </rPh>
    <rPh sb="4" eb="5">
      <t>ケイ</t>
    </rPh>
    <rPh sb="5" eb="7">
      <t>キョウヨウ</t>
    </rPh>
    <rPh sb="11" eb="13">
      <t>タンイ</t>
    </rPh>
    <rPh sb="13" eb="15">
      <t>イジョウ</t>
    </rPh>
    <phoneticPr fontId="4"/>
  </si>
  <si>
    <t>数値解析および演習２【専門】○</t>
    <phoneticPr fontId="3"/>
  </si>
  <si>
    <t>（28）</t>
    <phoneticPr fontId="4"/>
  </si>
  <si>
    <t>卒業研究２◎</t>
    <phoneticPr fontId="3"/>
  </si>
  <si>
    <t>-</t>
    <phoneticPr fontId="3"/>
  </si>
  <si>
    <t>機械設計２Ａ◎</t>
    <rPh sb="0" eb="2">
      <t>キカイ</t>
    </rPh>
    <rPh sb="2" eb="4">
      <t>セッケイ</t>
    </rPh>
    <phoneticPr fontId="4"/>
  </si>
  <si>
    <t>機械設計２Ｂ◎</t>
    <rPh sb="0" eb="2">
      <t>キカイ</t>
    </rPh>
    <rPh sb="2" eb="4">
      <t>セッケイ</t>
    </rPh>
    <phoneticPr fontId="4"/>
  </si>
  <si>
    <t>機械機能解析学１◎</t>
    <rPh sb="0" eb="2">
      <t>キカイ</t>
    </rPh>
    <rPh sb="2" eb="4">
      <t>キノウ</t>
    </rPh>
    <rPh sb="4" eb="7">
      <t>カイセキガク</t>
    </rPh>
    <phoneticPr fontId="3"/>
  </si>
  <si>
    <t>機械機能解析学２◎</t>
    <rPh sb="0" eb="2">
      <t>キカイ</t>
    </rPh>
    <rPh sb="2" eb="4">
      <t>キノウ</t>
    </rPh>
    <rPh sb="4" eb="7">
      <t>カイセキガク</t>
    </rPh>
    <phoneticPr fontId="3"/>
  </si>
  <si>
    <r>
      <t>選択必修○
14単位</t>
    </r>
    <r>
      <rPr>
        <sz val="11"/>
        <color theme="1"/>
        <rFont val="ＭＳ Ｐゴシック"/>
        <family val="2"/>
        <charset val="128"/>
        <scheme val="minor"/>
      </rPr>
      <t>以上
取得
（余裕分は
選択科目へ）</t>
    </r>
    <rPh sb="8" eb="10">
      <t>タンイ</t>
    </rPh>
    <rPh sb="10" eb="12">
      <t>イジョウ</t>
    </rPh>
    <rPh sb="13" eb="15">
      <t>シュトク</t>
    </rPh>
    <phoneticPr fontId="4"/>
  </si>
  <si>
    <t>応用機械機能工学実験Ａ◎</t>
    <rPh sb="0" eb="4">
      <t>オウヨウキカイ</t>
    </rPh>
    <rPh sb="4" eb="6">
      <t>キノウ</t>
    </rPh>
    <rPh sb="6" eb="8">
      <t>コウガク</t>
    </rPh>
    <rPh sb="8" eb="10">
      <t>ジッケン</t>
    </rPh>
    <phoneticPr fontId="4"/>
  </si>
  <si>
    <t>-</t>
    <phoneticPr fontId="4"/>
  </si>
  <si>
    <t>機械要素○</t>
    <phoneticPr fontId="4"/>
  </si>
  <si>
    <t>(</t>
    <phoneticPr fontId="4"/>
  </si>
  <si>
    <t>)</t>
    <phoneticPr fontId="4"/>
  </si>
  <si>
    <t>応用機械機能工学実験Ｂ◎</t>
    <rPh sb="0" eb="4">
      <t>オウヨウキカイ</t>
    </rPh>
    <rPh sb="4" eb="6">
      <t>キノウ</t>
    </rPh>
    <rPh sb="6" eb="8">
      <t>コウガク</t>
    </rPh>
    <rPh sb="8" eb="10">
      <t>ジッケン</t>
    </rPh>
    <phoneticPr fontId="4"/>
  </si>
  <si>
    <t>レポートライティング◎</t>
    <phoneticPr fontId="4"/>
  </si>
  <si>
    <t>(</t>
    <phoneticPr fontId="4"/>
  </si>
  <si>
    <t>)</t>
    <phoneticPr fontId="4"/>
  </si>
  <si>
    <t>（10）</t>
    <phoneticPr fontId="4"/>
  </si>
  <si>
    <t>加工学○</t>
    <phoneticPr fontId="4"/>
  </si>
  <si>
    <t>G</t>
    <phoneticPr fontId="4"/>
  </si>
  <si>
    <t>-</t>
    <phoneticPr fontId="4"/>
  </si>
  <si>
    <t>-</t>
    <phoneticPr fontId="4"/>
  </si>
  <si>
    <t>(</t>
    <phoneticPr fontId="4"/>
  </si>
  <si>
    <t>)</t>
    <phoneticPr fontId="4"/>
  </si>
  <si>
    <t>Listening&amp;SpeakingⅠ◎</t>
    <phoneticPr fontId="3"/>
  </si>
  <si>
    <t>必修</t>
    <rPh sb="0" eb="2">
      <t>ヒッシュウ</t>
    </rPh>
    <phoneticPr fontId="3"/>
  </si>
  <si>
    <t>Reading&amp;WritingⅠ◎</t>
    <phoneticPr fontId="3"/>
  </si>
  <si>
    <t>(</t>
    <phoneticPr fontId="4"/>
  </si>
  <si>
    <t>)</t>
    <phoneticPr fontId="4"/>
  </si>
  <si>
    <t>Engineering Science &amp; Mechanics◎</t>
    <phoneticPr fontId="3"/>
  </si>
  <si>
    <t>英語から
4単位以上</t>
    <rPh sb="0" eb="2">
      <t>エイゴ</t>
    </rPh>
    <rPh sb="6" eb="8">
      <t>タンイ</t>
    </rPh>
    <rPh sb="8" eb="10">
      <t>イジョウ</t>
    </rPh>
    <phoneticPr fontId="4"/>
  </si>
  <si>
    <t>(</t>
    <phoneticPr fontId="4"/>
  </si>
  <si>
    <t>)</t>
    <phoneticPr fontId="4"/>
  </si>
  <si>
    <t>（10）</t>
    <phoneticPr fontId="4"/>
  </si>
  <si>
    <t>H</t>
    <phoneticPr fontId="4"/>
  </si>
  <si>
    <t>機械創成設計演習１◎</t>
  </si>
  <si>
    <t>取得</t>
    <phoneticPr fontId="4"/>
  </si>
  <si>
    <t>-</t>
    <phoneticPr fontId="4"/>
  </si>
  <si>
    <t>機械創成設計演習２◎</t>
  </si>
  <si>
    <t>-</t>
    <phoneticPr fontId="3"/>
  </si>
  <si>
    <t>機械創成設計演習３◎</t>
  </si>
  <si>
    <t>(</t>
    <phoneticPr fontId="4"/>
  </si>
  <si>
    <t>)</t>
    <phoneticPr fontId="4"/>
  </si>
  <si>
    <t>-</t>
    <phoneticPr fontId="3"/>
  </si>
  <si>
    <t>(</t>
    <phoneticPr fontId="4"/>
  </si>
  <si>
    <t>)</t>
    <phoneticPr fontId="4"/>
  </si>
  <si>
    <t>その他
（専門，共通・教養科目より）</t>
    <rPh sb="2" eb="3">
      <t>タ</t>
    </rPh>
    <rPh sb="5" eb="7">
      <t>センモン</t>
    </rPh>
    <rPh sb="8" eb="10">
      <t>キョウツウ</t>
    </rPh>
    <rPh sb="11" eb="13">
      <t>キョウヨウ</t>
    </rPh>
    <rPh sb="13" eb="15">
      <t>カモク</t>
    </rPh>
    <phoneticPr fontId="4"/>
  </si>
  <si>
    <r>
      <t xml:space="preserve">9単位以上
</t>
    </r>
    <r>
      <rPr>
        <sz val="11"/>
        <color rgb="FFFF0000"/>
        <rFont val="ＭＳ Ｐゴシック"/>
        <family val="3"/>
        <charset val="128"/>
        <scheme val="minor"/>
      </rPr>
      <t>＊</t>
    </r>
    <r>
      <rPr>
        <sz val="11"/>
        <color rgb="FFFF0000"/>
        <rFont val="ＭＳ Ｐゴシック"/>
        <family val="2"/>
        <charset val="128"/>
        <scheme val="minor"/>
      </rPr>
      <t>1</t>
    </r>
    <r>
      <rPr>
        <sz val="11"/>
        <color rgb="FFFF0000"/>
        <rFont val="ＭＳ Ｐゴシック"/>
        <family val="3"/>
        <charset val="128"/>
        <scheme val="minor"/>
      </rPr>
      <t xml:space="preserve">単位または
</t>
    </r>
    <r>
      <rPr>
        <sz val="11"/>
        <color rgb="FFFF0000"/>
        <rFont val="ＭＳ Ｐゴシック"/>
        <family val="2"/>
        <charset val="128"/>
        <scheme val="minor"/>
      </rPr>
      <t>3</t>
    </r>
    <r>
      <rPr>
        <sz val="11"/>
        <color rgb="FFFF0000"/>
        <rFont val="ＭＳ Ｐゴシック"/>
        <family val="3"/>
        <charset val="128"/>
        <scheme val="minor"/>
      </rPr>
      <t>単位のものは
ＡD列に単位数
を直接入力</t>
    </r>
    <rPh sb="1" eb="3">
      <t>タンイ</t>
    </rPh>
    <rPh sb="3" eb="5">
      <t>イジョウ</t>
    </rPh>
    <phoneticPr fontId="4"/>
  </si>
  <si>
    <r>
      <t xml:space="preserve">
選択科目△
12単位</t>
    </r>
    <r>
      <rPr>
        <sz val="11"/>
        <rFont val="ＭＳ Ｐゴシック"/>
        <family val="3"/>
        <charset val="128"/>
        <scheme val="minor"/>
      </rPr>
      <t xml:space="preserve">以上
取得                             </t>
    </r>
    <rPh sb="9" eb="11">
      <t>タンイ</t>
    </rPh>
    <phoneticPr fontId="4"/>
  </si>
  <si>
    <t>制御工学２△</t>
    <rPh sb="0" eb="2">
      <t>セイギョ</t>
    </rPh>
    <rPh sb="2" eb="4">
      <t>コウガク</t>
    </rPh>
    <phoneticPr fontId="4"/>
  </si>
  <si>
    <t>（10）</t>
    <phoneticPr fontId="4"/>
  </si>
  <si>
    <t>Mechanics of Materials Exercises△</t>
    <phoneticPr fontId="3"/>
  </si>
  <si>
    <t>(</t>
    <phoneticPr fontId="4"/>
  </si>
  <si>
    <t>)</t>
    <phoneticPr fontId="4"/>
  </si>
  <si>
    <t>(</t>
    <phoneticPr fontId="4"/>
  </si>
  <si>
    <t>)</t>
    <phoneticPr fontId="4"/>
  </si>
  <si>
    <t>（40）</t>
    <phoneticPr fontId="4"/>
  </si>
  <si>
    <t>A</t>
    <phoneticPr fontId="4"/>
  </si>
  <si>
    <t>B</t>
    <phoneticPr fontId="4"/>
  </si>
  <si>
    <t>C</t>
    <phoneticPr fontId="4"/>
  </si>
  <si>
    <t>D</t>
    <phoneticPr fontId="4"/>
  </si>
  <si>
    <t>E</t>
    <phoneticPr fontId="4"/>
  </si>
  <si>
    <t>F</t>
    <phoneticPr fontId="4"/>
  </si>
  <si>
    <t>Σ</t>
    <phoneticPr fontId="4"/>
  </si>
  <si>
    <t>G</t>
    <phoneticPr fontId="4"/>
  </si>
  <si>
    <t>Σ</t>
    <phoneticPr fontId="4"/>
  </si>
  <si>
    <t>H</t>
    <phoneticPr fontId="4"/>
  </si>
  <si>
    <t>Σ</t>
    <phoneticPr fontId="4"/>
  </si>
  <si>
    <t>Σ</t>
    <phoneticPr fontId="4"/>
  </si>
  <si>
    <t>項目G-4</t>
    <rPh sb="0" eb="2">
      <t>コウモク</t>
    </rPh>
    <phoneticPr fontId="4"/>
  </si>
  <si>
    <t>○○年度○期分までの成績</t>
    <rPh sb="2" eb="4">
      <t>ネンド</t>
    </rPh>
    <rPh sb="5" eb="6">
      <t>キ</t>
    </rPh>
    <rPh sb="6" eb="7">
      <t>ブン</t>
    </rPh>
    <rPh sb="10" eb="12">
      <t>セイセキ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</si>
</sst>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 "/>
    <numFmt numFmtId="177" formatCode="#"/>
    <numFmt numFmtId="178" formatCode="0_ "/>
    <numFmt numFmtId="179" formatCode="0.0_);[Red]\(0.0\)"/>
  </numFmts>
  <fonts count="46" x14ac:knownFonts="1">
    <font>
      <sz val="11"/>
      <color theme="1"/>
      <name val="ＭＳ Ｐゴシック"/>
      <family val="2"/>
      <charset val="128"/>
      <scheme val="minor"/>
    </font>
    <font>
      <sz val="11"/>
      <name val="ＭＳ Ｐゴシック"/>
      <family val="3"/>
      <charset val="128"/>
    </font>
    <font>
      <b/>
      <sz val="26"/>
      <name val="ＭＳ Ｐゴシック"/>
      <family val="3"/>
      <charset val="128"/>
    </font>
    <font>
      <sz val="6"/>
      <name val="ＭＳ Ｐゴシック"/>
      <family val="2"/>
      <charset val="128"/>
      <scheme val="minor"/>
    </font>
    <font>
      <sz val="6"/>
      <name val="ＭＳ Ｐゴシック"/>
      <family val="3"/>
      <charset val="128"/>
    </font>
    <font>
      <b/>
      <sz val="16"/>
      <name val="ＭＳ Ｐゴシック"/>
      <family val="3"/>
      <charset val="128"/>
    </font>
    <font>
      <sz val="20"/>
      <name val="ＭＳ Ｐゴシック"/>
      <family val="3"/>
      <charset val="128"/>
    </font>
    <font>
      <sz val="11"/>
      <color rgb="FFFF0000"/>
      <name val="ＭＳ Ｐゴシック"/>
      <family val="3"/>
      <charset val="128"/>
    </font>
    <font>
      <b/>
      <sz val="12"/>
      <name val="ＭＳ Ｐゴシック"/>
      <family val="3"/>
      <charset val="128"/>
    </font>
    <font>
      <b/>
      <sz val="16"/>
      <color rgb="FFFF0000"/>
      <name val="ＭＳ Ｐゴシック"/>
      <family val="3"/>
      <charset val="128"/>
    </font>
    <font>
      <b/>
      <sz val="14"/>
      <name val="ＭＳ Ｐゴシック"/>
      <family val="3"/>
      <charset val="128"/>
    </font>
    <font>
      <b/>
      <sz val="20"/>
      <name val="ＭＳ Ｐゴシック"/>
      <family val="3"/>
      <charset val="128"/>
    </font>
    <font>
      <sz val="16"/>
      <name val="ＭＳ Ｐゴシック"/>
      <family val="3"/>
      <charset val="128"/>
    </font>
    <font>
      <sz val="14"/>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12"/>
      <color indexed="61"/>
      <name val="ＭＳ Ｐゴシック"/>
      <family val="3"/>
      <charset val="128"/>
    </font>
    <font>
      <sz val="11"/>
      <color indexed="61"/>
      <name val="ＭＳ Ｐゴシック"/>
      <family val="3"/>
      <charset val="128"/>
    </font>
    <font>
      <b/>
      <sz val="14"/>
      <color indexed="61"/>
      <name val="ＭＳ Ｐゴシック"/>
      <family val="3"/>
      <charset val="128"/>
    </font>
    <font>
      <sz val="10"/>
      <color indexed="61"/>
      <name val="ＭＳ Ｐゴシック"/>
      <family val="3"/>
      <charset val="128"/>
    </font>
    <font>
      <sz val="6"/>
      <name val="ＭＳ Ｐゴシック"/>
      <family val="3"/>
      <charset val="128"/>
      <scheme val="minor"/>
    </font>
    <font>
      <sz val="8"/>
      <name val="ＭＳ Ｐゴシック"/>
      <family val="3"/>
      <charset val="128"/>
    </font>
    <font>
      <sz val="9"/>
      <color indexed="61"/>
      <name val="ＭＳ Ｐゴシック"/>
      <family val="3"/>
      <charset val="128"/>
    </font>
    <font>
      <sz val="11"/>
      <color indexed="10"/>
      <name val="ＭＳ Ｐゴシック"/>
      <family val="3"/>
      <charset val="128"/>
    </font>
    <font>
      <sz val="11"/>
      <name val="ＭＳ Ｐゴシック"/>
      <family val="3"/>
      <charset val="128"/>
      <scheme val="minor"/>
    </font>
    <font>
      <sz val="12"/>
      <color indexed="8"/>
      <name val="ＭＳ Ｐゴシック"/>
      <family val="3"/>
      <charset val="128"/>
    </font>
    <font>
      <sz val="11"/>
      <color indexed="8"/>
      <name val="ＭＳ Ｐゴシック"/>
      <family val="3"/>
      <charset val="128"/>
    </font>
    <font>
      <b/>
      <sz val="14"/>
      <color rgb="FF993366"/>
      <name val="ＭＳ Ｐゴシック"/>
      <family val="3"/>
      <charset val="128"/>
    </font>
    <font>
      <b/>
      <sz val="11"/>
      <color indexed="10"/>
      <name val="ＭＳ Ｐゴシック"/>
      <family val="3"/>
      <charset val="128"/>
    </font>
    <font>
      <b/>
      <sz val="18"/>
      <color rgb="FF993366"/>
      <name val="ＭＳ Ｐゴシック"/>
      <family val="3"/>
      <charset val="128"/>
    </font>
    <font>
      <sz val="26"/>
      <name val="ＭＳ Ｐゴシック"/>
      <family val="3"/>
      <charset val="128"/>
    </font>
    <font>
      <b/>
      <sz val="11"/>
      <color indexed="9"/>
      <name val="ＭＳ Ｐゴシック"/>
      <family val="3"/>
      <charset val="128"/>
    </font>
    <font>
      <b/>
      <sz val="8"/>
      <name val="ＭＳ Ｐゴシック"/>
      <family val="3"/>
      <charset val="128"/>
    </font>
    <font>
      <b/>
      <sz val="9"/>
      <name val="ＭＳ Ｐゴシック"/>
      <family val="3"/>
      <charset val="128"/>
    </font>
    <font>
      <sz val="14"/>
      <color indexed="8"/>
      <name val="ＭＳ Ｐゴシック"/>
      <family val="3"/>
      <charset val="128"/>
    </font>
    <font>
      <sz val="12"/>
      <color indexed="17"/>
      <name val="ＭＳ Ｐゴシック"/>
      <family val="3"/>
      <charset val="128"/>
    </font>
    <font>
      <b/>
      <sz val="12"/>
      <color indexed="8"/>
      <name val="ＭＳ Ｐゴシック"/>
      <family val="3"/>
      <charset val="128"/>
    </font>
    <font>
      <sz val="12"/>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2"/>
      <color rgb="FFFF0000"/>
      <name val="ＭＳ Ｐゴシック"/>
      <family val="3"/>
      <charset val="128"/>
    </font>
    <font>
      <sz val="12"/>
      <color rgb="FFFF6600"/>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10"/>
      <color rgb="FFFF0000"/>
      <name val="ＭＳ Ｐゴシック"/>
      <family val="3"/>
      <charset val="128"/>
      <scheme val="minor"/>
    </font>
  </fonts>
  <fills count="10">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indexed="22"/>
        <bgColor indexed="64"/>
      </patternFill>
    </fill>
    <fill>
      <patternFill patternType="solid">
        <fgColor theme="0"/>
        <bgColor indexed="64"/>
      </patternFill>
    </fill>
    <fill>
      <patternFill patternType="solid">
        <fgColor rgb="FFA4EBFC"/>
        <bgColor indexed="64"/>
      </patternFill>
    </fill>
    <fill>
      <patternFill patternType="solid">
        <fgColor theme="4" tint="0.59999389629810485"/>
        <bgColor indexed="64"/>
      </patternFill>
    </fill>
  </fills>
  <borders count="17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style="thin">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ck">
        <color indexed="64"/>
      </left>
      <right style="thin">
        <color indexed="64"/>
      </right>
      <top style="medium">
        <color indexed="64"/>
      </top>
      <bottom/>
      <diagonal/>
    </border>
    <border>
      <left style="thin">
        <color indexed="64"/>
      </left>
      <right style="dotted">
        <color indexed="64"/>
      </right>
      <top style="medium">
        <color indexed="64"/>
      </top>
      <bottom style="hair">
        <color indexed="64"/>
      </bottom>
      <diagonal/>
    </border>
    <border>
      <left style="dashed">
        <color indexed="64"/>
      </left>
      <right/>
      <top style="medium">
        <color indexed="64"/>
      </top>
      <bottom/>
      <diagonal/>
    </border>
    <border>
      <left style="thin">
        <color indexed="64"/>
      </left>
      <right style="thick">
        <color indexed="64"/>
      </right>
      <top style="medium">
        <color indexed="64"/>
      </top>
      <bottom/>
      <diagonal/>
    </border>
    <border>
      <left style="thick">
        <color indexed="64"/>
      </left>
      <right/>
      <top style="medium">
        <color indexed="64"/>
      </top>
      <bottom/>
      <diagonal/>
    </border>
    <border>
      <left/>
      <right style="thick">
        <color indexed="64"/>
      </right>
      <top style="medium">
        <color indexed="64"/>
      </top>
      <bottom/>
      <diagonal/>
    </border>
    <border>
      <left/>
      <right style="thick">
        <color indexed="64"/>
      </right>
      <top style="medium">
        <color indexed="64"/>
      </top>
      <bottom style="hair">
        <color indexed="64"/>
      </bottom>
      <diagonal/>
    </border>
    <border>
      <left style="dotted">
        <color indexed="64"/>
      </left>
      <right/>
      <top style="medium">
        <color indexed="64"/>
      </top>
      <bottom style="hair">
        <color indexed="64"/>
      </bottom>
      <diagonal/>
    </border>
    <border>
      <left style="dashed">
        <color indexed="64"/>
      </left>
      <right style="thin">
        <color indexed="64"/>
      </right>
      <top style="medium">
        <color indexed="64"/>
      </top>
      <bottom style="hair">
        <color indexed="64"/>
      </bottom>
      <diagonal/>
    </border>
    <border>
      <left style="thick">
        <color indexed="64"/>
      </left>
      <right/>
      <top/>
      <bottom/>
      <diagonal/>
    </border>
    <border>
      <left/>
      <right style="thin">
        <color indexed="64"/>
      </right>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ck">
        <color indexed="64"/>
      </left>
      <right style="thin">
        <color indexed="64"/>
      </right>
      <top/>
      <bottom/>
      <diagonal/>
    </border>
    <border>
      <left style="thin">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thin">
        <color indexed="64"/>
      </left>
      <right style="thick">
        <color indexed="64"/>
      </right>
      <top/>
      <bottom/>
      <diagonal/>
    </border>
    <border>
      <left/>
      <right style="thick">
        <color indexed="64"/>
      </right>
      <top/>
      <bottom/>
      <diagonal/>
    </border>
    <border>
      <left/>
      <right/>
      <top/>
      <bottom style="hair">
        <color indexed="64"/>
      </bottom>
      <diagonal/>
    </border>
    <border>
      <left/>
      <right style="medium">
        <color indexed="64"/>
      </right>
      <top/>
      <bottom/>
      <diagonal/>
    </border>
    <border>
      <left style="thin">
        <color indexed="64"/>
      </left>
      <right/>
      <top style="hair">
        <color indexed="64"/>
      </top>
      <bottom/>
      <diagonal/>
    </border>
    <border>
      <left/>
      <right/>
      <top style="hair">
        <color indexed="64"/>
      </top>
      <bottom style="thin">
        <color indexed="64"/>
      </bottom>
      <diagonal/>
    </border>
    <border>
      <left style="thick">
        <color indexed="64"/>
      </left>
      <right style="thin">
        <color indexed="64"/>
      </right>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top style="hair">
        <color indexed="64"/>
      </top>
      <bottom/>
      <diagonal/>
    </border>
    <border>
      <left style="dashed">
        <color indexed="64"/>
      </left>
      <right style="thin">
        <color indexed="64"/>
      </right>
      <top style="hair">
        <color indexed="64"/>
      </top>
      <bottom style="thin">
        <color indexed="64"/>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ck">
        <color indexed="64"/>
      </left>
      <right style="thin">
        <color indexed="64"/>
      </right>
      <top style="thin">
        <color indexed="64"/>
      </top>
      <bottom/>
      <diagonal/>
    </border>
    <border>
      <left style="thin">
        <color indexed="64"/>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dashed">
        <color indexed="64"/>
      </left>
      <right style="thin">
        <color indexed="64"/>
      </right>
      <top style="hair">
        <color indexed="64"/>
      </top>
      <bottom/>
      <diagonal/>
    </border>
    <border>
      <left style="thick">
        <color indexed="64"/>
      </left>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ck">
        <color indexed="64"/>
      </left>
      <right style="thin">
        <color indexed="64"/>
      </right>
      <top/>
      <bottom style="medium">
        <color indexed="64"/>
      </bottom>
      <diagonal/>
    </border>
    <border>
      <left style="thin">
        <color indexed="64"/>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right/>
      <top style="hair">
        <color indexed="64"/>
      </top>
      <bottom/>
      <diagonal/>
    </border>
    <border>
      <left style="dotted">
        <color indexed="64"/>
      </left>
      <right/>
      <top style="hair">
        <color indexed="64"/>
      </top>
      <bottom style="thin">
        <color indexed="64"/>
      </bottom>
      <diagonal/>
    </border>
    <border>
      <left style="thin">
        <color indexed="64"/>
      </left>
      <right style="dotted">
        <color indexed="64"/>
      </right>
      <top/>
      <bottom/>
      <diagonal/>
    </border>
    <border>
      <left/>
      <right style="thick">
        <color indexed="64"/>
      </right>
      <top style="thin">
        <color indexed="64"/>
      </top>
      <bottom style="hair">
        <color indexed="64"/>
      </bottom>
      <diagonal/>
    </border>
    <border>
      <left style="thin">
        <color indexed="64"/>
      </left>
      <right style="dotted">
        <color indexed="64"/>
      </right>
      <top/>
      <bottom style="hair">
        <color indexed="64"/>
      </bottom>
      <diagonal/>
    </border>
    <border>
      <left style="dotted">
        <color indexed="64"/>
      </left>
      <right/>
      <top/>
      <bottom style="hair">
        <color indexed="64"/>
      </bottom>
      <diagonal/>
    </border>
    <border>
      <left style="dashed">
        <color indexed="64"/>
      </left>
      <right style="thin">
        <color indexed="64"/>
      </right>
      <top/>
      <bottom style="hair">
        <color indexed="64"/>
      </bottom>
      <diagonal/>
    </border>
    <border>
      <left style="dashed">
        <color indexed="64"/>
      </left>
      <right style="thin">
        <color indexed="64"/>
      </right>
      <top style="hair">
        <color indexed="64"/>
      </top>
      <bottom style="medium">
        <color indexed="64"/>
      </bottom>
      <diagonal/>
    </border>
    <border>
      <left style="thin">
        <color indexed="64"/>
      </left>
      <right style="thick">
        <color indexed="64"/>
      </right>
      <top/>
      <bottom style="medium">
        <color indexed="64"/>
      </bottom>
      <diagonal/>
    </border>
    <border>
      <left/>
      <right style="thick">
        <color indexed="64"/>
      </right>
      <top style="hair">
        <color indexed="64"/>
      </top>
      <bottom/>
      <diagonal/>
    </border>
    <border>
      <left style="thick">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ashed">
        <color indexed="64"/>
      </left>
      <right style="thin">
        <color indexed="64"/>
      </right>
      <top/>
      <bottom style="thin">
        <color indexed="64"/>
      </bottom>
      <diagonal/>
    </border>
    <border>
      <left style="thick">
        <color indexed="64"/>
      </left>
      <right/>
      <top style="medium">
        <color indexed="64"/>
      </top>
      <bottom style="thin">
        <color indexed="64"/>
      </bottom>
      <diagonal/>
    </border>
    <border>
      <left/>
      <right style="thick">
        <color indexed="64"/>
      </right>
      <top style="hair">
        <color indexed="64"/>
      </top>
      <bottom style="hair">
        <color indexed="64"/>
      </bottom>
      <diagonal/>
    </border>
    <border>
      <left/>
      <right style="thin">
        <color indexed="64"/>
      </right>
      <top style="thin">
        <color indexed="64"/>
      </top>
      <bottom/>
      <diagonal/>
    </border>
    <border>
      <left style="thin">
        <color indexed="64"/>
      </left>
      <right/>
      <top/>
      <bottom style="hair">
        <color indexed="64"/>
      </bottom>
      <diagonal/>
    </border>
    <border>
      <left/>
      <right style="thick">
        <color indexed="64"/>
      </right>
      <top/>
      <bottom style="hair">
        <color indexed="64"/>
      </bottom>
      <diagonal/>
    </border>
    <border>
      <left style="dashed">
        <color indexed="64"/>
      </left>
      <right/>
      <top/>
      <bottom/>
      <diagonal/>
    </border>
    <border>
      <left style="dashed">
        <color indexed="64"/>
      </left>
      <right style="thin">
        <color indexed="64"/>
      </right>
      <top style="thin">
        <color indexed="64"/>
      </top>
      <bottom style="hair">
        <color indexed="64"/>
      </bottom>
      <diagonal/>
    </border>
    <border>
      <left style="dashed">
        <color indexed="64"/>
      </left>
      <right style="thin">
        <color indexed="64"/>
      </right>
      <top/>
      <bottom/>
      <diagonal/>
    </border>
    <border>
      <left style="dotted">
        <color indexed="64"/>
      </left>
      <right/>
      <top/>
      <bottom/>
      <diagonal/>
    </border>
    <border>
      <left/>
      <right style="medium">
        <color indexed="64"/>
      </right>
      <top/>
      <bottom style="medium">
        <color indexed="64"/>
      </bottom>
      <diagonal/>
    </border>
    <border>
      <left style="thin">
        <color indexed="64"/>
      </left>
      <right style="dotted">
        <color indexed="64"/>
      </right>
      <top style="hair">
        <color indexed="64"/>
      </top>
      <bottom/>
      <diagonal/>
    </border>
    <border>
      <left style="thin">
        <color indexed="64"/>
      </left>
      <right/>
      <top style="hair">
        <color indexed="64"/>
      </top>
      <bottom style="thin">
        <color indexed="64"/>
      </bottom>
      <diagonal/>
    </border>
    <border>
      <left/>
      <right style="thick">
        <color indexed="64"/>
      </right>
      <top style="hair">
        <color indexed="64"/>
      </top>
      <bottom style="thin">
        <color indexed="64"/>
      </bottom>
      <diagonal/>
    </border>
    <border>
      <left style="dashed">
        <color indexed="64"/>
      </left>
      <right/>
      <top style="hair">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top/>
      <bottom style="medium">
        <color indexed="64"/>
      </bottom>
      <diagonal/>
    </border>
    <border>
      <left style="dashed">
        <color indexed="64"/>
      </left>
      <right/>
      <top style="thin">
        <color indexed="64"/>
      </top>
      <bottom style="medium">
        <color indexed="64"/>
      </bottom>
      <diagonal/>
    </border>
    <border>
      <left style="thick">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ck">
        <color indexed="64"/>
      </right>
      <top style="thin">
        <color indexed="64"/>
      </top>
      <bottom/>
      <diagonal/>
    </border>
    <border>
      <left style="dotted">
        <color indexed="64"/>
      </left>
      <right style="dashed">
        <color indexed="64"/>
      </right>
      <top style="hair">
        <color indexed="64"/>
      </top>
      <bottom style="thin">
        <color indexed="64"/>
      </bottom>
      <diagonal/>
    </border>
    <border>
      <left style="thick">
        <color indexed="64"/>
      </left>
      <right style="thin">
        <color indexed="64"/>
      </right>
      <top style="medium">
        <color indexed="64"/>
      </top>
      <bottom style="hair">
        <color indexed="64"/>
      </bottom>
      <diagonal/>
    </border>
    <border>
      <left style="thin">
        <color indexed="64"/>
      </left>
      <right style="thick">
        <color indexed="64"/>
      </right>
      <top style="medium">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medium">
        <color indexed="64"/>
      </left>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style="hair">
        <color indexed="64"/>
      </top>
      <bottom style="hair">
        <color indexed="64"/>
      </bottom>
      <diagonal/>
    </border>
    <border>
      <left/>
      <right style="thick">
        <color indexed="64"/>
      </right>
      <top/>
      <bottom style="thin">
        <color indexed="64"/>
      </bottom>
      <diagonal/>
    </border>
    <border>
      <left style="medium">
        <color indexed="64"/>
      </left>
      <right/>
      <top/>
      <bottom style="medium">
        <color indexed="64"/>
      </bottom>
      <diagonal/>
    </border>
    <border>
      <left/>
      <right style="thick">
        <color indexed="64"/>
      </right>
      <top style="hair">
        <color indexed="64"/>
      </top>
      <bottom style="medium">
        <color indexed="64"/>
      </bottom>
      <diagonal/>
    </border>
    <border>
      <left style="thick">
        <color indexed="64"/>
      </left>
      <right style="thin">
        <color indexed="64"/>
      </right>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dotted">
        <color indexed="64"/>
      </right>
      <top style="hair">
        <color indexed="64"/>
      </top>
      <bottom style="thick">
        <color indexed="64"/>
      </bottom>
      <diagonal/>
    </border>
    <border>
      <left style="dotted">
        <color indexed="64"/>
      </left>
      <right/>
      <top style="hair">
        <color indexed="64"/>
      </top>
      <bottom style="thick">
        <color indexed="64"/>
      </bottom>
      <diagonal/>
    </border>
    <border>
      <left style="dashed">
        <color indexed="64"/>
      </left>
      <right style="thin">
        <color indexed="64"/>
      </right>
      <top style="hair">
        <color indexed="64"/>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top style="thick">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auto="1"/>
      </right>
      <top style="hair">
        <color auto="1"/>
      </top>
      <bottom style="thin">
        <color auto="1"/>
      </bottom>
      <diagonal/>
    </border>
    <border>
      <left style="dotted">
        <color auto="1"/>
      </left>
      <right style="thin">
        <color auto="1"/>
      </right>
      <top/>
      <bottom style="thin">
        <color auto="1"/>
      </bottom>
      <diagonal/>
    </border>
    <border>
      <left style="dotted">
        <color indexed="64"/>
      </left>
      <right/>
      <top/>
      <bottom style="thin">
        <color indexed="64"/>
      </bottom>
      <diagonal/>
    </border>
    <border>
      <left style="dashed">
        <color indexed="64"/>
      </left>
      <right/>
      <top/>
      <bottom style="thin">
        <color indexed="64"/>
      </bottom>
      <diagonal/>
    </border>
    <border>
      <left style="thin">
        <color auto="1"/>
      </left>
      <right style="thin">
        <color auto="1"/>
      </right>
      <top style="hair">
        <color auto="1"/>
      </top>
      <bottom/>
      <diagonal/>
    </border>
    <border>
      <left style="thin">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thin">
        <color indexed="64"/>
      </left>
      <right style="dotted">
        <color indexed="64"/>
      </right>
      <top/>
      <bottom style="thin">
        <color indexed="64"/>
      </bottom>
      <diagonal/>
    </border>
    <border>
      <left style="dotted">
        <color indexed="64"/>
      </left>
      <right style="dashed">
        <color indexed="64"/>
      </right>
      <top/>
      <bottom style="thin">
        <color indexed="64"/>
      </bottom>
      <diagonal/>
    </border>
    <border>
      <left/>
      <right style="thick">
        <color indexed="64"/>
      </right>
      <top style="thin">
        <color indexed="64"/>
      </top>
      <bottom/>
      <diagonal/>
    </border>
    <border>
      <left style="thin">
        <color indexed="64"/>
      </left>
      <right style="dotted">
        <color indexed="64"/>
      </right>
      <top style="thin">
        <color indexed="64"/>
      </top>
      <bottom/>
      <diagonal/>
    </border>
    <border>
      <left style="dotted">
        <color indexed="64"/>
      </left>
      <right style="dashed">
        <color indexed="64"/>
      </right>
      <top style="thin">
        <color indexed="64"/>
      </top>
      <bottom/>
      <diagonal/>
    </border>
    <border>
      <left style="dashed">
        <color indexed="64"/>
      </left>
      <right style="thin">
        <color indexed="64"/>
      </right>
      <top style="thin">
        <color indexed="64"/>
      </top>
      <bottom/>
      <diagonal/>
    </border>
    <border>
      <left style="dotted">
        <color indexed="64"/>
      </left>
      <right style="dashed">
        <color indexed="64"/>
      </right>
      <top style="medium">
        <color indexed="64"/>
      </top>
      <bottom style="hair">
        <color indexed="64"/>
      </bottom>
      <diagonal/>
    </border>
    <border>
      <left style="thick">
        <color indexed="64"/>
      </left>
      <right style="thin">
        <color indexed="64"/>
      </right>
      <top style="hair">
        <color indexed="64"/>
      </top>
      <bottom style="medium">
        <color indexed="64"/>
      </bottom>
      <diagonal/>
    </border>
    <border>
      <left style="thin">
        <color auto="1"/>
      </left>
      <right style="thin">
        <color auto="1"/>
      </right>
      <top style="thin">
        <color auto="1"/>
      </top>
      <bottom style="hair">
        <color auto="1"/>
      </bottom>
      <diagonal/>
    </border>
    <border>
      <left style="dotted">
        <color indexed="64"/>
      </left>
      <right/>
      <top style="medium">
        <color indexed="64"/>
      </top>
      <bottom/>
      <diagonal/>
    </border>
    <border>
      <left style="dotted">
        <color indexed="64"/>
      </left>
      <right style="dashed">
        <color indexed="64"/>
      </right>
      <top style="hair">
        <color indexed="64"/>
      </top>
      <bottom style="hair">
        <color indexed="64"/>
      </bottom>
      <diagonal/>
    </border>
  </borders>
  <cellStyleXfs count="2">
    <xf numFmtId="0" fontId="0" fillId="0" borderId="0">
      <alignment vertical="center"/>
    </xf>
    <xf numFmtId="0" fontId="1" fillId="0" borderId="0">
      <alignment vertical="center"/>
    </xf>
  </cellStyleXfs>
  <cellXfs count="713">
    <xf numFmtId="0" fontId="0" fillId="0" borderId="0" xfId="0">
      <alignment vertical="center"/>
    </xf>
    <xf numFmtId="0" fontId="1" fillId="0" borderId="0" xfId="1">
      <alignment vertical="center"/>
    </xf>
    <xf numFmtId="0" fontId="5" fillId="0" borderId="0" xfId="1" applyFont="1" applyAlignment="1">
      <alignment vertical="center"/>
    </xf>
    <xf numFmtId="0" fontId="6" fillId="0" borderId="0" xfId="1" applyFont="1" applyAlignment="1">
      <alignment vertical="center"/>
    </xf>
    <xf numFmtId="0" fontId="7" fillId="0" borderId="0" xfId="1" applyFont="1" applyBorder="1" applyAlignment="1">
      <alignment horizontal="right" vertical="center"/>
    </xf>
    <xf numFmtId="0" fontId="8" fillId="0" borderId="0" xfId="1" applyFont="1" applyBorder="1" applyAlignment="1">
      <alignment vertical="center" wrapText="1"/>
    </xf>
    <xf numFmtId="0" fontId="9" fillId="0" borderId="0" xfId="1" applyFont="1" applyAlignment="1">
      <alignment vertical="center"/>
    </xf>
    <xf numFmtId="0" fontId="10" fillId="0" borderId="0" xfId="1" applyFont="1" applyBorder="1" applyAlignment="1">
      <alignment horizontal="right" vertical="center" wrapText="1"/>
    </xf>
    <xf numFmtId="0" fontId="12" fillId="0" borderId="0" xfId="1" applyFont="1" applyAlignment="1">
      <alignment horizontal="center" vertical="center"/>
    </xf>
    <xf numFmtId="0" fontId="1" fillId="0" borderId="0" xfId="1" applyAlignment="1">
      <alignment vertical="center"/>
    </xf>
    <xf numFmtId="0" fontId="13" fillId="0" borderId="0" xfId="1" applyFont="1" applyAlignment="1">
      <alignment horizontal="center" vertical="center"/>
    </xf>
    <xf numFmtId="0" fontId="0" fillId="2" borderId="13" xfId="1" applyFont="1" applyFill="1" applyBorder="1" applyAlignment="1">
      <alignment horizontal="center" vertical="center" wrapText="1"/>
    </xf>
    <xf numFmtId="0" fontId="15" fillId="2" borderId="16" xfId="1" applyFont="1" applyFill="1" applyBorder="1" applyAlignment="1">
      <alignment horizontal="center" vertical="center" wrapText="1"/>
    </xf>
    <xf numFmtId="0" fontId="1" fillId="0" borderId="24" xfId="1" applyFill="1" applyBorder="1">
      <alignment vertical="center"/>
    </xf>
    <xf numFmtId="0" fontId="1" fillId="0" borderId="25" xfId="1" applyFill="1" applyBorder="1" applyAlignment="1">
      <alignment horizontal="right" vertical="center"/>
    </xf>
    <xf numFmtId="176" fontId="1" fillId="0" borderId="25" xfId="1" applyNumberFormat="1" applyFill="1" applyBorder="1" applyAlignment="1">
      <alignment horizontal="center" vertical="center"/>
    </xf>
    <xf numFmtId="176" fontId="1" fillId="0" borderId="25" xfId="1" applyNumberFormat="1" applyFill="1" applyBorder="1" applyAlignment="1">
      <alignment horizontal="left" vertical="center"/>
    </xf>
    <xf numFmtId="0" fontId="17" fillId="0" borderId="21" xfId="1" applyFont="1" applyFill="1" applyBorder="1" applyAlignment="1">
      <alignment horizontal="center" vertical="center"/>
    </xf>
    <xf numFmtId="177" fontId="16" fillId="0" borderId="28" xfId="1" applyNumberFormat="1" applyFont="1" applyBorder="1" applyAlignment="1">
      <alignment horizontal="center" vertical="center"/>
    </xf>
    <xf numFmtId="0" fontId="18" fillId="0" borderId="30" xfId="1" applyFont="1" applyFill="1" applyBorder="1" applyAlignment="1">
      <alignment vertical="center"/>
    </xf>
    <xf numFmtId="0" fontId="18" fillId="0" borderId="21" xfId="1" applyFont="1" applyFill="1" applyBorder="1" applyAlignment="1">
      <alignment vertical="center"/>
    </xf>
    <xf numFmtId="0" fontId="18" fillId="0" borderId="23" xfId="1" applyFont="1" applyFill="1" applyBorder="1" applyAlignment="1">
      <alignment vertical="center"/>
    </xf>
    <xf numFmtId="0" fontId="18" fillId="0" borderId="20" xfId="1" applyFont="1" applyFill="1" applyBorder="1" applyAlignment="1">
      <alignment vertical="center"/>
    </xf>
    <xf numFmtId="0" fontId="18" fillId="0" borderId="31" xfId="1" applyFont="1" applyFill="1" applyBorder="1" applyAlignment="1">
      <alignment vertical="center"/>
    </xf>
    <xf numFmtId="0" fontId="1" fillId="0" borderId="24" xfId="1" applyFont="1" applyFill="1" applyBorder="1">
      <alignment vertical="center"/>
    </xf>
    <xf numFmtId="176" fontId="1" fillId="0" borderId="32" xfId="1" applyNumberFormat="1" applyFill="1" applyBorder="1" applyAlignment="1">
      <alignment horizontal="left" vertical="center"/>
    </xf>
    <xf numFmtId="0" fontId="17" fillId="0" borderId="33" xfId="1" applyFont="1" applyFill="1" applyBorder="1" applyAlignment="1">
      <alignment horizontal="center" vertical="center"/>
    </xf>
    <xf numFmtId="177" fontId="16" fillId="0" borderId="34" xfId="1" applyNumberFormat="1" applyFont="1" applyBorder="1" applyAlignment="1">
      <alignment horizontal="center" vertical="center"/>
    </xf>
    <xf numFmtId="0" fontId="18" fillId="0" borderId="35" xfId="1" applyFont="1" applyFill="1" applyBorder="1" applyAlignment="1">
      <alignment horizontal="center" vertical="center"/>
    </xf>
    <xf numFmtId="49" fontId="18" fillId="0" borderId="0" xfId="1" applyNumberFormat="1" applyFont="1" applyBorder="1" applyAlignment="1"/>
    <xf numFmtId="49" fontId="18" fillId="0" borderId="36" xfId="1" applyNumberFormat="1" applyFont="1" applyBorder="1" applyAlignment="1"/>
    <xf numFmtId="49" fontId="18" fillId="0" borderId="20" xfId="1" applyNumberFormat="1" applyFont="1" applyBorder="1" applyAlignment="1">
      <alignment horizontal="center" vertical="center"/>
    </xf>
    <xf numFmtId="0" fontId="18" fillId="0" borderId="21" xfId="1" applyFont="1" applyBorder="1" applyAlignment="1">
      <alignment horizontal="center" vertical="center"/>
    </xf>
    <xf numFmtId="0" fontId="18" fillId="0" borderId="37" xfId="1" applyFont="1" applyBorder="1" applyAlignment="1">
      <alignment horizontal="center" vertical="center"/>
    </xf>
    <xf numFmtId="0" fontId="1" fillId="0" borderId="40" xfId="1" applyFont="1" applyFill="1" applyBorder="1">
      <alignment vertical="center"/>
    </xf>
    <xf numFmtId="0" fontId="1" fillId="0" borderId="41" xfId="1" applyFill="1" applyBorder="1" applyAlignment="1">
      <alignment horizontal="right" vertical="center"/>
    </xf>
    <xf numFmtId="176" fontId="1" fillId="0" borderId="41" xfId="1" applyNumberFormat="1" applyFill="1" applyBorder="1" applyAlignment="1">
      <alignment horizontal="center" vertical="center"/>
    </xf>
    <xf numFmtId="176" fontId="1" fillId="0" borderId="41" xfId="1" applyNumberFormat="1" applyFill="1" applyBorder="1" applyAlignment="1">
      <alignment horizontal="left" vertical="center"/>
    </xf>
    <xf numFmtId="0" fontId="17" fillId="0" borderId="44" xfId="1" applyFont="1" applyFill="1" applyBorder="1" applyAlignment="1">
      <alignment horizontal="center" vertical="center"/>
    </xf>
    <xf numFmtId="177" fontId="16" fillId="0" borderId="45" xfId="1" applyNumberFormat="1" applyFont="1" applyBorder="1" applyAlignment="1">
      <alignment horizontal="center" vertical="center"/>
    </xf>
    <xf numFmtId="0" fontId="18" fillId="0" borderId="35" xfId="1" applyFont="1" applyFill="1" applyBorder="1" applyAlignment="1">
      <alignment vertical="center"/>
    </xf>
    <xf numFmtId="0" fontId="18" fillId="0" borderId="0" xfId="1" applyFont="1" applyFill="1" applyBorder="1" applyAlignment="1">
      <alignment vertical="center"/>
    </xf>
    <xf numFmtId="0" fontId="18" fillId="0" borderId="36" xfId="1" applyFont="1" applyFill="1" applyBorder="1" applyAlignment="1">
      <alignment vertical="center"/>
    </xf>
    <xf numFmtId="0" fontId="18" fillId="0" borderId="39" xfId="1" applyFont="1" applyFill="1" applyBorder="1" applyAlignment="1">
      <alignment vertical="center"/>
    </xf>
    <xf numFmtId="0" fontId="18" fillId="0" borderId="47" xfId="1" applyFont="1" applyFill="1" applyBorder="1" applyAlignment="1">
      <alignment vertical="center"/>
    </xf>
    <xf numFmtId="176" fontId="1" fillId="0" borderId="48" xfId="1" applyNumberFormat="1" applyFill="1" applyBorder="1" applyAlignment="1">
      <alignment horizontal="center" vertical="center"/>
    </xf>
    <xf numFmtId="49" fontId="18" fillId="0" borderId="39" xfId="1" applyNumberFormat="1" applyFont="1" applyBorder="1" applyAlignment="1">
      <alignment horizontal="center" vertical="center"/>
    </xf>
    <xf numFmtId="0" fontId="18" fillId="0" borderId="0" xfId="1" applyFont="1" applyBorder="1" applyAlignment="1">
      <alignment horizontal="center" vertical="center"/>
    </xf>
    <xf numFmtId="0" fontId="18" fillId="0" borderId="49" xfId="1" applyFont="1" applyBorder="1" applyAlignment="1">
      <alignment horizontal="center" vertical="center"/>
    </xf>
    <xf numFmtId="0" fontId="1" fillId="0" borderId="40" xfId="1" applyFill="1" applyBorder="1">
      <alignment vertical="center"/>
    </xf>
    <xf numFmtId="0" fontId="1" fillId="0" borderId="35" xfId="1" applyBorder="1" applyAlignment="1">
      <alignment horizontal="center" vertical="center"/>
    </xf>
    <xf numFmtId="0" fontId="19" fillId="0" borderId="0" xfId="1" applyNumberFormat="1" applyFont="1" applyFill="1" applyBorder="1" applyAlignment="1">
      <alignment horizontal="center" vertical="center"/>
    </xf>
    <xf numFmtId="0" fontId="20" fillId="0" borderId="36" xfId="1" applyNumberFormat="1" applyFont="1" applyFill="1" applyBorder="1" applyAlignment="1"/>
    <xf numFmtId="0" fontId="1" fillId="0" borderId="50" xfId="1" applyFill="1" applyBorder="1">
      <alignment vertical="center"/>
    </xf>
    <xf numFmtId="0" fontId="1" fillId="0" borderId="51" xfId="1" applyFill="1" applyBorder="1" applyAlignment="1">
      <alignment horizontal="right" vertical="center"/>
    </xf>
    <xf numFmtId="176" fontId="1" fillId="0" borderId="51" xfId="1" applyNumberFormat="1" applyFill="1" applyBorder="1" applyAlignment="1">
      <alignment horizontal="center" vertical="center"/>
    </xf>
    <xf numFmtId="176" fontId="1" fillId="0" borderId="51" xfId="1" applyNumberFormat="1" applyFill="1" applyBorder="1" applyAlignment="1">
      <alignment horizontal="left" vertical="center"/>
    </xf>
    <xf numFmtId="0" fontId="17" fillId="0" borderId="54" xfId="1" applyFont="1" applyFill="1" applyBorder="1" applyAlignment="1">
      <alignment horizontal="center" vertical="center"/>
    </xf>
    <xf numFmtId="177" fontId="16" fillId="0" borderId="55" xfId="1" applyNumberFormat="1" applyFont="1" applyBorder="1" applyAlignment="1">
      <alignment horizontal="center" vertical="center"/>
    </xf>
    <xf numFmtId="0" fontId="18" fillId="0" borderId="56" xfId="1" applyNumberFormat="1" applyFont="1" applyFill="1" applyBorder="1" applyAlignment="1">
      <alignment horizontal="right" vertical="center"/>
    </xf>
    <xf numFmtId="0" fontId="18" fillId="0" borderId="57" xfId="1" applyNumberFormat="1" applyFont="1" applyFill="1" applyBorder="1" applyAlignment="1">
      <alignment horizontal="center" vertical="center"/>
    </xf>
    <xf numFmtId="0" fontId="18" fillId="0" borderId="58" xfId="1" applyNumberFormat="1" applyFont="1" applyFill="1" applyBorder="1" applyAlignment="1">
      <alignment horizontal="left" vertical="center"/>
    </xf>
    <xf numFmtId="0" fontId="1" fillId="0" borderId="0" xfId="1" applyFill="1">
      <alignment vertical="center"/>
    </xf>
    <xf numFmtId="0" fontId="1" fillId="0" borderId="48" xfId="1" applyFill="1" applyBorder="1" applyAlignment="1">
      <alignment horizontal="right" vertical="center"/>
    </xf>
    <xf numFmtId="176" fontId="1" fillId="0" borderId="48" xfId="1" applyNumberFormat="1" applyFill="1" applyBorder="1" applyAlignment="1">
      <alignment horizontal="left" vertical="center"/>
    </xf>
    <xf numFmtId="0" fontId="1" fillId="0" borderId="59" xfId="1" applyFill="1" applyBorder="1">
      <alignment vertical="center"/>
    </xf>
    <xf numFmtId="0" fontId="1" fillId="0" borderId="60" xfId="1" applyFill="1" applyBorder="1" applyAlignment="1">
      <alignment horizontal="right" vertical="center"/>
    </xf>
    <xf numFmtId="176" fontId="1" fillId="0" borderId="60" xfId="1" applyNumberFormat="1" applyFill="1" applyBorder="1" applyAlignment="1">
      <alignment horizontal="center" vertical="center"/>
    </xf>
    <xf numFmtId="176" fontId="1" fillId="0" borderId="60" xfId="1" applyNumberFormat="1" applyFill="1" applyBorder="1" applyAlignment="1">
      <alignment horizontal="left" vertical="center"/>
    </xf>
    <xf numFmtId="0" fontId="17" fillId="0" borderId="63" xfId="1" applyFont="1" applyFill="1" applyBorder="1" applyAlignment="1">
      <alignment horizontal="center" vertical="center"/>
    </xf>
    <xf numFmtId="177" fontId="16" fillId="0" borderId="64" xfId="1" applyNumberFormat="1" applyFont="1" applyBorder="1" applyAlignment="1">
      <alignment horizontal="center" vertical="center"/>
    </xf>
    <xf numFmtId="0" fontId="1" fillId="0" borderId="65" xfId="1" applyBorder="1" applyAlignment="1">
      <alignment horizontal="center" vertical="center"/>
    </xf>
    <xf numFmtId="0" fontId="19" fillId="0" borderId="66" xfId="1" applyNumberFormat="1" applyFont="1" applyFill="1" applyBorder="1" applyAlignment="1">
      <alignment horizontal="center" vertical="center"/>
    </xf>
    <xf numFmtId="0" fontId="1" fillId="0" borderId="35" xfId="1" applyBorder="1">
      <alignment vertical="center"/>
    </xf>
    <xf numFmtId="0" fontId="1" fillId="3" borderId="70" xfId="1" applyFill="1" applyBorder="1">
      <alignment vertical="center"/>
    </xf>
    <xf numFmtId="0" fontId="1" fillId="0" borderId="71" xfId="1" applyFill="1" applyBorder="1" applyAlignment="1">
      <alignment horizontal="right" vertical="center"/>
    </xf>
    <xf numFmtId="176" fontId="1" fillId="0" borderId="71" xfId="1" applyNumberFormat="1" applyFont="1" applyFill="1" applyBorder="1" applyAlignment="1">
      <alignment horizontal="center" vertical="center"/>
    </xf>
    <xf numFmtId="176" fontId="1" fillId="0" borderId="71" xfId="1" applyNumberFormat="1" applyFill="1" applyBorder="1" applyAlignment="1">
      <alignment horizontal="left" vertical="center"/>
    </xf>
    <xf numFmtId="0" fontId="17" fillId="0" borderId="74" xfId="1" applyFont="1" applyFill="1" applyBorder="1" applyAlignment="1">
      <alignment horizontal="center" vertical="center"/>
    </xf>
    <xf numFmtId="0" fontId="18" fillId="0" borderId="75" xfId="1" applyNumberFormat="1" applyFont="1" applyFill="1" applyBorder="1" applyAlignment="1">
      <alignment horizontal="right" vertical="center"/>
    </xf>
    <xf numFmtId="0" fontId="18" fillId="0" borderId="76" xfId="1" applyNumberFormat="1" applyFont="1" applyFill="1" applyBorder="1" applyAlignment="1">
      <alignment horizontal="center" vertical="center"/>
    </xf>
    <xf numFmtId="0" fontId="18" fillId="0" borderId="69" xfId="1" applyNumberFormat="1" applyFont="1" applyFill="1" applyBorder="1" applyAlignment="1">
      <alignment horizontal="left" vertical="center"/>
    </xf>
    <xf numFmtId="0" fontId="18" fillId="0" borderId="68" xfId="1" applyNumberFormat="1" applyFont="1" applyFill="1" applyBorder="1" applyAlignment="1">
      <alignment horizontal="right" vertical="center"/>
    </xf>
    <xf numFmtId="176" fontId="18" fillId="0" borderId="76" xfId="1" applyNumberFormat="1" applyFont="1" applyFill="1" applyBorder="1" applyAlignment="1">
      <alignment horizontal="center" vertical="center"/>
    </xf>
    <xf numFmtId="0" fontId="18" fillId="0" borderId="77" xfId="1" applyFont="1" applyFill="1" applyBorder="1" applyAlignment="1">
      <alignment horizontal="left" vertical="center"/>
    </xf>
    <xf numFmtId="0" fontId="1" fillId="0" borderId="78" xfId="1" applyFill="1" applyBorder="1" applyAlignment="1">
      <alignment horizontal="right" vertical="center"/>
    </xf>
    <xf numFmtId="176" fontId="1" fillId="0" borderId="0" xfId="1" applyNumberFormat="1" applyFill="1" applyBorder="1" applyAlignment="1">
      <alignment horizontal="center" vertical="center"/>
    </xf>
    <xf numFmtId="176" fontId="1" fillId="0" borderId="78" xfId="1" applyNumberFormat="1" applyFill="1" applyBorder="1" applyAlignment="1">
      <alignment horizontal="left" vertical="center"/>
    </xf>
    <xf numFmtId="0" fontId="17" fillId="0" borderId="79" xfId="1" applyFont="1" applyFill="1" applyBorder="1" applyAlignment="1">
      <alignment horizontal="center" vertical="center"/>
    </xf>
    <xf numFmtId="0" fontId="1" fillId="0" borderId="39" xfId="1" applyFill="1" applyBorder="1">
      <alignment vertical="center"/>
    </xf>
    <xf numFmtId="177" fontId="16" fillId="0" borderId="29" xfId="1" applyNumberFormat="1" applyFont="1" applyBorder="1" applyAlignment="1">
      <alignment horizontal="center" vertical="center"/>
    </xf>
    <xf numFmtId="176" fontId="1" fillId="0" borderId="81" xfId="1" applyNumberFormat="1" applyFill="1" applyBorder="1" applyAlignment="1">
      <alignment horizontal="left" vertical="center"/>
    </xf>
    <xf numFmtId="0" fontId="17" fillId="0" borderId="83" xfId="1" applyFont="1" applyFill="1" applyBorder="1" applyAlignment="1">
      <alignment horizontal="center" vertical="center"/>
    </xf>
    <xf numFmtId="177" fontId="16" fillId="0" borderId="84" xfId="1" applyNumberFormat="1" applyFont="1" applyBorder="1" applyAlignment="1">
      <alignment horizontal="center" vertical="center"/>
    </xf>
    <xf numFmtId="177" fontId="16" fillId="0" borderId="85" xfId="1" applyNumberFormat="1" applyFont="1" applyBorder="1" applyAlignment="1">
      <alignment horizontal="center" vertical="center"/>
    </xf>
    <xf numFmtId="176" fontId="1" fillId="0" borderId="78" xfId="1" applyNumberFormat="1" applyFill="1" applyBorder="1" applyAlignment="1">
      <alignment horizontal="center" vertical="center"/>
    </xf>
    <xf numFmtId="176" fontId="1" fillId="0" borderId="87" xfId="1" applyNumberFormat="1" applyFill="1" applyBorder="1" applyAlignment="1">
      <alignment horizontal="left" vertical="center"/>
    </xf>
    <xf numFmtId="0" fontId="18" fillId="0" borderId="0" xfId="1" applyFont="1" applyFill="1" applyBorder="1" applyAlignment="1">
      <alignment horizontal="center" vertical="center"/>
    </xf>
    <xf numFmtId="0" fontId="1" fillId="0" borderId="3" xfId="1" applyFill="1" applyBorder="1">
      <alignment vertical="center"/>
    </xf>
    <xf numFmtId="0" fontId="1" fillId="0" borderId="2" xfId="1" applyFill="1" applyBorder="1" applyAlignment="1">
      <alignment horizontal="right" vertical="center"/>
    </xf>
    <xf numFmtId="176" fontId="1" fillId="0" borderId="2" xfId="1" applyNumberFormat="1" applyFont="1" applyFill="1" applyBorder="1" applyAlignment="1">
      <alignment horizontal="center" vertical="center"/>
    </xf>
    <xf numFmtId="176" fontId="1" fillId="0" borderId="2" xfId="1" applyNumberFormat="1" applyFill="1" applyBorder="1" applyAlignment="1">
      <alignment horizontal="left" vertical="center"/>
    </xf>
    <xf numFmtId="0" fontId="1" fillId="0" borderId="88" xfId="1" applyFont="1" applyFill="1" applyBorder="1" applyAlignment="1">
      <alignment horizontal="center" vertical="center" wrapText="1"/>
    </xf>
    <xf numFmtId="177" fontId="16" fillId="0" borderId="90" xfId="1" applyNumberFormat="1" applyFont="1" applyBorder="1" applyAlignment="1">
      <alignment horizontal="center" vertical="center"/>
    </xf>
    <xf numFmtId="0" fontId="18" fillId="0" borderId="91" xfId="1" applyNumberFormat="1" applyFont="1" applyFill="1" applyBorder="1" applyAlignment="1">
      <alignment horizontal="right" vertical="center"/>
    </xf>
    <xf numFmtId="0" fontId="18" fillId="0" borderId="2" xfId="0" applyNumberFormat="1" applyFont="1" applyFill="1" applyBorder="1" applyAlignment="1">
      <alignment horizontal="center" vertical="center"/>
    </xf>
    <xf numFmtId="0" fontId="18" fillId="0" borderId="36" xfId="1" applyNumberFormat="1" applyFont="1" applyFill="1" applyBorder="1" applyAlignment="1">
      <alignment vertical="center"/>
    </xf>
    <xf numFmtId="0" fontId="18" fillId="0" borderId="20" xfId="1" applyNumberFormat="1" applyFont="1" applyFill="1" applyBorder="1" applyAlignment="1">
      <alignment vertical="center"/>
    </xf>
    <xf numFmtId="0" fontId="18" fillId="0" borderId="21" xfId="1" applyNumberFormat="1" applyFont="1" applyFill="1" applyBorder="1" applyAlignment="1">
      <alignment vertical="center"/>
    </xf>
    <xf numFmtId="0" fontId="18" fillId="0" borderId="31" xfId="1" applyNumberFormat="1" applyFont="1" applyFill="1" applyBorder="1" applyAlignment="1">
      <alignment vertical="center"/>
    </xf>
    <xf numFmtId="176" fontId="1" fillId="0" borderId="92" xfId="1" applyNumberFormat="1" applyFill="1" applyBorder="1" applyAlignment="1">
      <alignment horizontal="left" vertical="center"/>
    </xf>
    <xf numFmtId="176" fontId="1" fillId="0" borderId="60" xfId="1" applyNumberFormat="1" applyFont="1" applyFill="1" applyBorder="1" applyAlignment="1">
      <alignment horizontal="center" vertical="center"/>
    </xf>
    <xf numFmtId="0" fontId="18" fillId="0" borderId="65" xfId="1" applyFont="1" applyFill="1" applyBorder="1" applyAlignment="1">
      <alignment vertical="center"/>
    </xf>
    <xf numFmtId="0" fontId="18" fillId="0" borderId="66" xfId="1" applyFont="1" applyFill="1" applyBorder="1" applyAlignment="1">
      <alignment vertical="center"/>
    </xf>
    <xf numFmtId="0" fontId="18" fillId="0" borderId="93" xfId="1" applyFont="1" applyFill="1" applyBorder="1" applyAlignment="1">
      <alignment vertical="center"/>
    </xf>
    <xf numFmtId="0" fontId="18" fillId="0" borderId="39" xfId="1" applyNumberFormat="1" applyFont="1" applyFill="1" applyBorder="1" applyAlignment="1">
      <alignment vertical="center"/>
    </xf>
    <xf numFmtId="0" fontId="18" fillId="0" borderId="0" xfId="1" applyNumberFormat="1" applyFont="1" applyFill="1" applyBorder="1" applyAlignment="1">
      <alignment vertical="center"/>
    </xf>
    <xf numFmtId="0" fontId="18" fillId="0" borderId="47" xfId="1" applyNumberFormat="1" applyFont="1" applyFill="1" applyBorder="1" applyAlignment="1">
      <alignment vertical="center"/>
    </xf>
    <xf numFmtId="0" fontId="1" fillId="0" borderId="94" xfId="1" applyFill="1" applyBorder="1">
      <alignment vertical="center"/>
    </xf>
    <xf numFmtId="176" fontId="1" fillId="0" borderId="48" xfId="1" applyNumberFormat="1" applyFont="1" applyFill="1" applyBorder="1" applyAlignment="1">
      <alignment horizontal="center" vertical="center"/>
    </xf>
    <xf numFmtId="176" fontId="1" fillId="0" borderId="78" xfId="1" applyNumberFormat="1" applyFont="1" applyFill="1" applyBorder="1" applyAlignment="1">
      <alignment horizontal="center" vertical="center"/>
    </xf>
    <xf numFmtId="176" fontId="1" fillId="0" borderId="95" xfId="1" applyNumberFormat="1" applyFill="1" applyBorder="1" applyAlignment="1">
      <alignment horizontal="left" vertical="center"/>
    </xf>
    <xf numFmtId="177" fontId="16" fillId="0" borderId="96" xfId="1" applyNumberFormat="1" applyFont="1" applyBorder="1" applyAlignment="1">
      <alignment horizontal="center" vertical="center"/>
    </xf>
    <xf numFmtId="177" fontId="16" fillId="0" borderId="97" xfId="1" applyNumberFormat="1" applyFont="1" applyBorder="1" applyAlignment="1">
      <alignment horizontal="center" vertical="center"/>
    </xf>
    <xf numFmtId="0" fontId="18" fillId="0" borderId="65" xfId="1" applyNumberFormat="1" applyFont="1" applyFill="1" applyBorder="1" applyAlignment="1">
      <alignment horizontal="right" vertical="center"/>
    </xf>
    <xf numFmtId="0" fontId="18" fillId="0" borderId="66" xfId="1" applyNumberFormat="1" applyFont="1" applyFill="1" applyBorder="1" applyAlignment="1">
      <alignment horizontal="center" vertical="center"/>
    </xf>
    <xf numFmtId="0" fontId="18" fillId="0" borderId="93" xfId="1" applyNumberFormat="1" applyFont="1" applyFill="1" applyBorder="1" applyAlignment="1">
      <alignment horizontal="left" vertical="center"/>
    </xf>
    <xf numFmtId="176" fontId="1" fillId="0" borderId="25" xfId="1" applyNumberFormat="1" applyFill="1" applyBorder="1">
      <alignment vertical="center"/>
    </xf>
    <xf numFmtId="177" fontId="16" fillId="0" borderId="98" xfId="1" applyNumberFormat="1" applyFont="1" applyBorder="1" applyAlignment="1">
      <alignment horizontal="center" vertical="center"/>
    </xf>
    <xf numFmtId="49" fontId="18" fillId="0" borderId="20" xfId="1" applyNumberFormat="1" applyFont="1" applyFill="1" applyBorder="1" applyAlignment="1"/>
    <xf numFmtId="49" fontId="18" fillId="0" borderId="21" xfId="1" applyNumberFormat="1" applyFont="1" applyFill="1" applyBorder="1" applyAlignment="1"/>
    <xf numFmtId="49" fontId="18" fillId="0" borderId="31" xfId="1" applyNumberFormat="1" applyFont="1" applyFill="1" applyBorder="1" applyAlignment="1"/>
    <xf numFmtId="0" fontId="1" fillId="0" borderId="36" xfId="1" applyBorder="1">
      <alignment vertical="center"/>
    </xf>
    <xf numFmtId="0" fontId="1" fillId="0" borderId="39" xfId="1" applyBorder="1">
      <alignment vertical="center"/>
    </xf>
    <xf numFmtId="0" fontId="1" fillId="0" borderId="0" xfId="1" applyBorder="1">
      <alignment vertical="center"/>
    </xf>
    <xf numFmtId="0" fontId="1" fillId="0" borderId="49" xfId="1" applyBorder="1">
      <alignment vertical="center"/>
    </xf>
    <xf numFmtId="0" fontId="1" fillId="0" borderId="94" xfId="1" applyFont="1" applyFill="1" applyBorder="1">
      <alignment vertical="center"/>
    </xf>
    <xf numFmtId="176" fontId="1" fillId="0" borderId="48" xfId="1" applyNumberFormat="1" applyFill="1" applyBorder="1">
      <alignment vertical="center"/>
    </xf>
    <xf numFmtId="0" fontId="17" fillId="0" borderId="0" xfId="1" applyFont="1" applyFill="1" applyBorder="1" applyAlignment="1">
      <alignment horizontal="center" vertical="center"/>
    </xf>
    <xf numFmtId="49" fontId="18" fillId="0" borderId="39" xfId="1" applyNumberFormat="1" applyFont="1" applyFill="1" applyBorder="1" applyAlignment="1"/>
    <xf numFmtId="49" fontId="18" fillId="0" borderId="0" xfId="1" applyNumberFormat="1" applyFont="1" applyFill="1" applyBorder="1" applyAlignment="1"/>
    <xf numFmtId="49" fontId="18" fillId="0" borderId="47" xfId="1" applyNumberFormat="1" applyFont="1" applyFill="1" applyBorder="1" applyAlignment="1"/>
    <xf numFmtId="0" fontId="1" fillId="0" borderId="0" xfId="1" applyFill="1" applyBorder="1" applyAlignment="1">
      <alignment horizontal="right" vertical="center"/>
    </xf>
    <xf numFmtId="176" fontId="1" fillId="0" borderId="0" xfId="1" applyNumberFormat="1" applyFill="1" applyBorder="1" applyAlignment="1">
      <alignment horizontal="left" vertical="center"/>
    </xf>
    <xf numFmtId="0" fontId="17" fillId="0" borderId="99" xfId="1" applyFont="1" applyFill="1" applyBorder="1" applyAlignment="1">
      <alignment horizontal="center" vertical="center"/>
    </xf>
    <xf numFmtId="176" fontId="1" fillId="0" borderId="41" xfId="1" applyNumberFormat="1" applyFill="1" applyBorder="1">
      <alignment vertical="center"/>
    </xf>
    <xf numFmtId="0" fontId="1" fillId="0" borderId="70" xfId="1" applyFont="1" applyFill="1" applyBorder="1">
      <alignment vertical="center"/>
    </xf>
    <xf numFmtId="176" fontId="1" fillId="0" borderId="71" xfId="1" applyNumberFormat="1" applyFill="1" applyBorder="1" applyAlignment="1">
      <alignment horizontal="center" vertical="center"/>
    </xf>
    <xf numFmtId="0" fontId="18" fillId="0" borderId="68" xfId="1" applyNumberFormat="1" applyFont="1" applyFill="1" applyBorder="1" applyAlignment="1">
      <alignment horizontal="center" vertical="center"/>
    </xf>
    <xf numFmtId="176" fontId="18" fillId="0" borderId="76" xfId="1" applyNumberFormat="1" applyFont="1" applyBorder="1" applyAlignment="1">
      <alignment horizontal="center" vertical="center"/>
    </xf>
    <xf numFmtId="0" fontId="18" fillId="0" borderId="100" xfId="1" applyFont="1" applyFill="1" applyBorder="1" applyAlignment="1">
      <alignment horizontal="center" vertical="center"/>
    </xf>
    <xf numFmtId="0" fontId="1" fillId="0" borderId="0" xfId="1" applyAlignment="1">
      <alignment horizontal="center" vertical="center"/>
    </xf>
    <xf numFmtId="0" fontId="1" fillId="0" borderId="20" xfId="1" applyFill="1" applyBorder="1">
      <alignment vertical="center"/>
    </xf>
    <xf numFmtId="176" fontId="1" fillId="0" borderId="21" xfId="1" applyNumberFormat="1" applyFill="1" applyBorder="1" applyAlignment="1">
      <alignment horizontal="center" vertical="center"/>
    </xf>
    <xf numFmtId="0" fontId="16" fillId="0" borderId="27" xfId="1" applyFont="1" applyFill="1" applyBorder="1" applyAlignment="1">
      <alignment horizontal="center" vertical="center"/>
    </xf>
    <xf numFmtId="0" fontId="18" fillId="0" borderId="30" xfId="1" applyFont="1" applyFill="1" applyBorder="1" applyAlignment="1">
      <alignment horizontal="center" vertical="center"/>
    </xf>
    <xf numFmtId="49" fontId="18" fillId="0" borderId="21" xfId="1" applyNumberFormat="1" applyFont="1" applyBorder="1" applyAlignment="1"/>
    <xf numFmtId="49" fontId="18" fillId="0" borderId="23" xfId="1" applyNumberFormat="1" applyFont="1" applyBorder="1" applyAlignment="1"/>
    <xf numFmtId="0" fontId="18" fillId="0" borderId="31" xfId="1" applyFont="1" applyBorder="1" applyAlignment="1">
      <alignment horizontal="center" vertical="center"/>
    </xf>
    <xf numFmtId="176" fontId="1" fillId="0" borderId="78" xfId="1" applyNumberFormat="1" applyFill="1" applyBorder="1">
      <alignment vertical="center"/>
    </xf>
    <xf numFmtId="0" fontId="18" fillId="0" borderId="47" xfId="1" applyFont="1" applyBorder="1" applyAlignment="1">
      <alignment horizontal="center" vertical="center"/>
    </xf>
    <xf numFmtId="0" fontId="1" fillId="0" borderId="102" xfId="1" applyFill="1" applyBorder="1">
      <alignment vertical="center"/>
    </xf>
    <xf numFmtId="176" fontId="1" fillId="0" borderId="51" xfId="1" applyNumberFormat="1" applyFill="1" applyBorder="1">
      <alignment vertical="center"/>
    </xf>
    <xf numFmtId="176" fontId="1" fillId="0" borderId="103" xfId="1" applyNumberFormat="1" applyFill="1" applyBorder="1" applyAlignment="1">
      <alignment horizontal="left" vertical="center"/>
    </xf>
    <xf numFmtId="0" fontId="18" fillId="0" borderId="35" xfId="1" applyFont="1" applyBorder="1" applyAlignment="1">
      <alignment horizontal="center" vertical="center"/>
    </xf>
    <xf numFmtId="0" fontId="18" fillId="0" borderId="36" xfId="1" applyFont="1" applyBorder="1" applyAlignment="1">
      <alignment horizontal="center" vertical="center"/>
    </xf>
    <xf numFmtId="0" fontId="23" fillId="0" borderId="0" xfId="1" applyNumberFormat="1" applyFont="1" applyFill="1" applyBorder="1" applyAlignment="1" applyProtection="1">
      <alignment horizontal="center" vertical="center"/>
      <protection hidden="1"/>
    </xf>
    <xf numFmtId="0" fontId="18" fillId="0" borderId="0" xfId="1" applyFont="1" applyBorder="1" applyAlignment="1" applyProtection="1">
      <alignment horizontal="center" vertical="center"/>
      <protection hidden="1"/>
    </xf>
    <xf numFmtId="49" fontId="18" fillId="0" borderId="47" xfId="1" applyNumberFormat="1" applyFont="1" applyFill="1" applyBorder="1" applyAlignment="1" applyProtection="1">
      <protection hidden="1"/>
    </xf>
    <xf numFmtId="0" fontId="1" fillId="0" borderId="47" xfId="1" applyBorder="1">
      <alignment vertical="center"/>
    </xf>
    <xf numFmtId="0" fontId="23" fillId="0" borderId="47" xfId="1" applyNumberFormat="1" applyFont="1" applyFill="1" applyBorder="1" applyAlignment="1" applyProtection="1">
      <alignment horizontal="center" vertical="center"/>
      <protection hidden="1"/>
    </xf>
    <xf numFmtId="0" fontId="16" fillId="0" borderId="53" xfId="1" applyFont="1" applyFill="1" applyBorder="1" applyAlignment="1">
      <alignment horizontal="center" vertical="center"/>
    </xf>
    <xf numFmtId="177" fontId="16" fillId="0" borderId="104" xfId="1" applyNumberFormat="1" applyFont="1" applyBorder="1" applyAlignment="1">
      <alignment horizontal="center" vertical="center"/>
    </xf>
    <xf numFmtId="0" fontId="18" fillId="0" borderId="0" xfId="1" applyNumberFormat="1" applyFont="1" applyFill="1" applyBorder="1" applyAlignment="1">
      <alignment horizontal="center" vertical="center"/>
    </xf>
    <xf numFmtId="0" fontId="1" fillId="3" borderId="7" xfId="1" applyFill="1" applyBorder="1">
      <alignment vertical="center"/>
    </xf>
    <xf numFmtId="0" fontId="1" fillId="0" borderId="76" xfId="1" applyFill="1" applyBorder="1" applyAlignment="1">
      <alignment horizontal="right" vertical="center"/>
    </xf>
    <xf numFmtId="176" fontId="1" fillId="0" borderId="76" xfId="1" applyNumberFormat="1" applyFill="1" applyBorder="1" applyAlignment="1">
      <alignment horizontal="center" vertical="center"/>
    </xf>
    <xf numFmtId="176" fontId="1" fillId="0" borderId="76" xfId="1" applyNumberFormat="1" applyFill="1" applyBorder="1" applyAlignment="1">
      <alignment horizontal="left" vertical="center"/>
    </xf>
    <xf numFmtId="0" fontId="17" fillId="0" borderId="106" xfId="1" applyFont="1" applyFill="1" applyBorder="1" applyAlignment="1">
      <alignment horizontal="center" vertical="center"/>
    </xf>
    <xf numFmtId="177" fontId="16" fillId="0" borderId="107" xfId="1" applyNumberFormat="1" applyFont="1" applyBorder="1" applyAlignment="1">
      <alignment horizontal="center" vertical="center"/>
    </xf>
    <xf numFmtId="0" fontId="18" fillId="0" borderId="108" xfId="1" applyNumberFormat="1" applyFont="1" applyFill="1" applyBorder="1" applyAlignment="1">
      <alignment horizontal="right" vertical="center"/>
    </xf>
    <xf numFmtId="0" fontId="18" fillId="0" borderId="6" xfId="0" applyNumberFormat="1" applyFont="1" applyFill="1" applyBorder="1" applyAlignment="1">
      <alignment horizontal="center" vertical="center"/>
    </xf>
    <xf numFmtId="0" fontId="18" fillId="0" borderId="109" xfId="1" applyNumberFormat="1" applyFont="1" applyFill="1" applyBorder="1" applyAlignment="1">
      <alignment horizontal="left" vertical="center"/>
    </xf>
    <xf numFmtId="0" fontId="18" fillId="0" borderId="77" xfId="1" applyFont="1" applyFill="1" applyBorder="1" applyAlignment="1">
      <alignment horizontal="center" vertical="center"/>
    </xf>
    <xf numFmtId="0" fontId="1" fillId="3" borderId="3" xfId="1" applyFill="1" applyBorder="1">
      <alignment vertical="center"/>
    </xf>
    <xf numFmtId="176" fontId="1" fillId="0" borderId="2" xfId="1" applyNumberFormat="1" applyFill="1" applyBorder="1" applyAlignment="1">
      <alignment horizontal="center" vertical="center"/>
    </xf>
    <xf numFmtId="0" fontId="16" fillId="0" borderId="89" xfId="1" applyFont="1" applyFill="1" applyBorder="1" applyAlignment="1">
      <alignment horizontal="center" vertical="center"/>
    </xf>
    <xf numFmtId="0" fontId="17" fillId="0" borderId="110" xfId="1" applyFont="1" applyFill="1" applyBorder="1" applyAlignment="1">
      <alignment horizontal="center" vertical="center"/>
    </xf>
    <xf numFmtId="177" fontId="16" fillId="0" borderId="111" xfId="1" applyNumberFormat="1" applyFont="1" applyBorder="1" applyAlignment="1">
      <alignment horizontal="center" vertical="center"/>
    </xf>
    <xf numFmtId="49" fontId="16" fillId="0" borderId="112" xfId="1" applyNumberFormat="1" applyFont="1" applyBorder="1" applyAlignment="1">
      <alignment horizontal="center" vertical="center"/>
    </xf>
    <xf numFmtId="0" fontId="18" fillId="0" borderId="113" xfId="1" applyNumberFormat="1" applyFont="1" applyFill="1" applyBorder="1" applyAlignment="1">
      <alignment horizontal="left" vertical="center"/>
    </xf>
    <xf numFmtId="0" fontId="1" fillId="0" borderId="20" xfId="1" applyBorder="1">
      <alignment vertical="center"/>
    </xf>
    <xf numFmtId="0" fontId="1" fillId="0" borderId="21" xfId="1" applyBorder="1">
      <alignment vertical="center"/>
    </xf>
    <xf numFmtId="0" fontId="1" fillId="0" borderId="31" xfId="1" applyBorder="1">
      <alignment vertical="center"/>
    </xf>
    <xf numFmtId="176" fontId="1" fillId="0" borderId="41" xfId="1" applyNumberFormat="1" applyFont="1" applyFill="1" applyBorder="1" applyAlignment="1">
      <alignment horizontal="center" vertical="center"/>
    </xf>
    <xf numFmtId="176" fontId="1" fillId="0" borderId="51" xfId="1" applyNumberFormat="1" applyFont="1" applyBorder="1" applyAlignment="1">
      <alignment horizontal="center" vertical="center"/>
    </xf>
    <xf numFmtId="0" fontId="17" fillId="0" borderId="115" xfId="1" applyFont="1" applyFill="1" applyBorder="1" applyAlignment="1">
      <alignment horizontal="center" vertical="center"/>
    </xf>
    <xf numFmtId="0" fontId="1" fillId="3" borderId="94" xfId="1" applyFill="1" applyBorder="1">
      <alignment vertical="center"/>
    </xf>
    <xf numFmtId="0" fontId="18" fillId="0" borderId="47" xfId="1" applyNumberFormat="1" applyFont="1" applyFill="1" applyBorder="1" applyAlignment="1" applyProtection="1">
      <alignment horizontal="center" vertical="center"/>
      <protection hidden="1"/>
    </xf>
    <xf numFmtId="0" fontId="1" fillId="3" borderId="24" xfId="1" applyFill="1" applyBorder="1">
      <alignment vertical="center"/>
    </xf>
    <xf numFmtId="176" fontId="1" fillId="0" borderId="25" xfId="1" applyNumberFormat="1" applyFont="1" applyFill="1" applyBorder="1" applyAlignment="1">
      <alignment horizontal="center" vertical="center"/>
    </xf>
    <xf numFmtId="0" fontId="1" fillId="0" borderId="116" xfId="1" applyFont="1" applyBorder="1" applyAlignment="1">
      <alignment horizontal="center" vertical="center"/>
    </xf>
    <xf numFmtId="177" fontId="16" fillId="0" borderId="117" xfId="1" applyNumberFormat="1" applyFont="1" applyBorder="1" applyAlignment="1">
      <alignment horizontal="center" vertical="center"/>
    </xf>
    <xf numFmtId="0" fontId="1" fillId="3" borderId="40" xfId="1" applyFill="1" applyBorder="1">
      <alignment vertical="center"/>
    </xf>
    <xf numFmtId="0" fontId="1" fillId="0" borderId="41" xfId="1" applyBorder="1">
      <alignment vertical="center"/>
    </xf>
    <xf numFmtId="0" fontId="1" fillId="0" borderId="118" xfId="1" applyFont="1" applyBorder="1">
      <alignment vertical="center"/>
    </xf>
    <xf numFmtId="0" fontId="16" fillId="0" borderId="43" xfId="1" applyFont="1" applyFill="1" applyBorder="1" applyAlignment="1">
      <alignment horizontal="center" vertical="center"/>
    </xf>
    <xf numFmtId="0" fontId="16" fillId="0" borderId="119" xfId="1" applyFont="1" applyBorder="1" applyAlignment="1">
      <alignment vertical="center"/>
    </xf>
    <xf numFmtId="0" fontId="1" fillId="0" borderId="71" xfId="1" applyBorder="1">
      <alignment vertical="center"/>
    </xf>
    <xf numFmtId="0" fontId="1" fillId="0" borderId="72" xfId="1" applyFont="1" applyBorder="1">
      <alignment vertical="center"/>
    </xf>
    <xf numFmtId="0" fontId="16" fillId="0" borderId="73" xfId="1" applyFont="1" applyFill="1" applyBorder="1" applyAlignment="1">
      <alignment horizontal="center" vertical="center"/>
    </xf>
    <xf numFmtId="0" fontId="16" fillId="0" borderId="86" xfId="1" applyFont="1" applyBorder="1" applyAlignment="1">
      <alignment vertical="center"/>
    </xf>
    <xf numFmtId="177" fontId="16" fillId="0" borderId="122" xfId="1" applyNumberFormat="1" applyFont="1" applyBorder="1" applyAlignment="1">
      <alignment horizontal="center" vertical="center"/>
    </xf>
    <xf numFmtId="0" fontId="1" fillId="2" borderId="30" xfId="1" applyFill="1" applyBorder="1" applyAlignment="1">
      <alignment vertical="center"/>
    </xf>
    <xf numFmtId="0" fontId="1" fillId="2" borderId="21" xfId="1" applyFill="1" applyBorder="1" applyAlignment="1">
      <alignment vertical="center"/>
    </xf>
    <xf numFmtId="0" fontId="1" fillId="2" borderId="31" xfId="1" applyFill="1" applyBorder="1" applyAlignment="1">
      <alignment vertical="center"/>
    </xf>
    <xf numFmtId="177" fontId="16" fillId="0" borderId="124" xfId="1" applyNumberFormat="1" applyFont="1" applyBorder="1" applyAlignment="1">
      <alignment horizontal="center" vertical="center"/>
    </xf>
    <xf numFmtId="0" fontId="1" fillId="2" borderId="35" xfId="1" applyFill="1" applyBorder="1" applyAlignment="1">
      <alignment vertical="center"/>
    </xf>
    <xf numFmtId="0" fontId="1" fillId="2" borderId="0" xfId="1" applyFill="1" applyBorder="1" applyAlignment="1">
      <alignment vertical="center"/>
    </xf>
    <xf numFmtId="0" fontId="1" fillId="2" borderId="47" xfId="1" applyFill="1" applyBorder="1" applyAlignment="1">
      <alignment vertical="center"/>
    </xf>
    <xf numFmtId="176" fontId="1" fillId="0" borderId="125" xfId="1" applyNumberFormat="1" applyFill="1" applyBorder="1" applyAlignment="1">
      <alignment horizontal="left" vertical="center"/>
    </xf>
    <xf numFmtId="0" fontId="27" fillId="0" borderId="0" xfId="1" applyFont="1" applyAlignment="1">
      <alignment horizontal="left" vertical="center"/>
    </xf>
    <xf numFmtId="0" fontId="18" fillId="0" borderId="35" xfId="1" applyFont="1" applyBorder="1" applyAlignment="1">
      <alignment vertical="center"/>
    </xf>
    <xf numFmtId="0" fontId="18" fillId="0" borderId="0" xfId="1" applyFont="1" applyBorder="1" applyAlignment="1">
      <alignment vertical="center"/>
    </xf>
    <xf numFmtId="0" fontId="18" fillId="0" borderId="36" xfId="1" applyFont="1" applyBorder="1" applyAlignment="1">
      <alignment vertical="center"/>
    </xf>
    <xf numFmtId="177" fontId="16" fillId="0" borderId="129" xfId="1" applyNumberFormat="1" applyFont="1" applyBorder="1" applyAlignment="1">
      <alignment horizontal="center" vertical="center"/>
    </xf>
    <xf numFmtId="0" fontId="1" fillId="2" borderId="131" xfId="1" applyFill="1" applyBorder="1" applyAlignment="1">
      <alignment vertical="center"/>
    </xf>
    <xf numFmtId="0" fontId="1" fillId="2" borderId="132" xfId="1" applyFill="1" applyBorder="1" applyAlignment="1">
      <alignment vertical="center"/>
    </xf>
    <xf numFmtId="0" fontId="1" fillId="2" borderId="133" xfId="1" applyFill="1" applyBorder="1" applyAlignment="1">
      <alignment vertical="center"/>
    </xf>
    <xf numFmtId="176" fontId="19" fillId="0" borderId="10" xfId="1" applyNumberFormat="1" applyFont="1" applyBorder="1" applyAlignment="1">
      <alignment horizontal="center" vertical="center"/>
    </xf>
    <xf numFmtId="0" fontId="10" fillId="0" borderId="76" xfId="1" applyFont="1" applyFill="1" applyBorder="1" applyAlignment="1">
      <alignment horizontal="right" vertical="center"/>
    </xf>
    <xf numFmtId="177" fontId="28" fillId="0" borderId="0" xfId="1" applyNumberFormat="1" applyFont="1" applyBorder="1" applyAlignment="1">
      <alignment horizontal="center" vertical="center"/>
    </xf>
    <xf numFmtId="177" fontId="28" fillId="0" borderId="0" xfId="1" applyNumberFormat="1" applyFont="1" applyBorder="1" applyAlignment="1">
      <alignment vertical="center"/>
    </xf>
    <xf numFmtId="0" fontId="28" fillId="0" borderId="0" xfId="1" applyFont="1" applyBorder="1" applyAlignment="1">
      <alignment vertical="center"/>
    </xf>
    <xf numFmtId="0" fontId="1" fillId="0" borderId="0" xfId="1" applyFont="1" applyAlignment="1">
      <alignment horizontal="left" vertical="center"/>
    </xf>
    <xf numFmtId="0" fontId="1" fillId="0" borderId="70" xfId="1" applyBorder="1">
      <alignment vertical="center"/>
    </xf>
    <xf numFmtId="176" fontId="1" fillId="0" borderId="71" xfId="1" applyNumberFormat="1" applyFill="1" applyBorder="1">
      <alignment vertical="center"/>
    </xf>
    <xf numFmtId="176" fontId="1" fillId="0" borderId="127" xfId="1" applyNumberFormat="1" applyFill="1" applyBorder="1" applyAlignment="1">
      <alignment horizontal="left" vertical="center"/>
    </xf>
    <xf numFmtId="0" fontId="17" fillId="0" borderId="135" xfId="1" applyFont="1" applyFill="1" applyBorder="1" applyAlignment="1">
      <alignment horizontal="center" vertical="center"/>
    </xf>
    <xf numFmtId="177" fontId="16" fillId="0" borderId="136" xfId="1" applyNumberFormat="1" applyFont="1" applyBorder="1" applyAlignment="1">
      <alignment horizontal="center" vertical="center"/>
    </xf>
    <xf numFmtId="0" fontId="18" fillId="0" borderId="131" xfId="1" applyNumberFormat="1" applyFont="1" applyFill="1" applyBorder="1" applyAlignment="1">
      <alignment horizontal="right" vertical="center"/>
    </xf>
    <xf numFmtId="0" fontId="18" fillId="0" borderId="132" xfId="1" applyNumberFormat="1" applyFont="1" applyFill="1" applyBorder="1" applyAlignment="1">
      <alignment horizontal="center" vertical="center"/>
    </xf>
    <xf numFmtId="0" fontId="18" fillId="0" borderId="137" xfId="1" applyNumberFormat="1" applyFont="1" applyFill="1" applyBorder="1" applyAlignment="1">
      <alignment horizontal="left" vertical="center"/>
    </xf>
    <xf numFmtId="0" fontId="18" fillId="0" borderId="138" xfId="1" applyNumberFormat="1" applyFont="1" applyFill="1" applyBorder="1" applyAlignment="1">
      <alignment horizontal="right" vertical="center"/>
    </xf>
    <xf numFmtId="176" fontId="18" fillId="0" borderId="132" xfId="1" applyNumberFormat="1" applyFont="1" applyFill="1" applyBorder="1" applyAlignment="1">
      <alignment horizontal="center" vertical="center"/>
    </xf>
    <xf numFmtId="0" fontId="18" fillId="0" borderId="133" xfId="1" applyFont="1" applyFill="1" applyBorder="1" applyAlignment="1">
      <alignment horizontal="left" vertical="center"/>
    </xf>
    <xf numFmtId="0" fontId="1" fillId="0" borderId="0" xfId="1" applyFont="1">
      <alignment vertical="center"/>
    </xf>
    <xf numFmtId="0" fontId="27" fillId="0" borderId="0" xfId="1" applyFont="1" applyBorder="1" applyAlignment="1">
      <alignment horizontal="center" vertical="center"/>
    </xf>
    <xf numFmtId="0" fontId="28" fillId="0" borderId="0" xfId="1" applyFont="1" applyBorder="1" applyAlignment="1">
      <alignment horizontal="center" vertical="center"/>
    </xf>
    <xf numFmtId="0" fontId="29" fillId="0" borderId="0" xfId="1" applyFont="1" applyAlignment="1">
      <alignment horizontal="left" vertical="center"/>
    </xf>
    <xf numFmtId="0" fontId="29" fillId="0" borderId="0" xfId="1" applyFont="1">
      <alignment vertical="center"/>
    </xf>
    <xf numFmtId="0" fontId="1" fillId="0" borderId="139" xfId="1" applyBorder="1" applyAlignment="1">
      <alignment horizontal="center" vertical="center"/>
    </xf>
    <xf numFmtId="0" fontId="1" fillId="0" borderId="0" xfId="1" applyBorder="1" applyAlignment="1">
      <alignment horizontal="center" vertical="center"/>
    </xf>
    <xf numFmtId="176" fontId="1" fillId="0" borderId="0" xfId="1" applyNumberFormat="1" applyAlignment="1">
      <alignment horizontal="center" vertical="center"/>
    </xf>
    <xf numFmtId="0" fontId="1" fillId="0" borderId="120" xfId="1" applyBorder="1" applyAlignment="1">
      <alignment horizontal="center" vertical="center"/>
    </xf>
    <xf numFmtId="0" fontId="1" fillId="0" borderId="21" xfId="1" applyBorder="1" applyAlignment="1">
      <alignment horizontal="center" vertical="center"/>
    </xf>
    <xf numFmtId="0" fontId="1" fillId="0" borderId="21" xfId="1" applyFont="1" applyBorder="1">
      <alignment vertical="center"/>
    </xf>
    <xf numFmtId="0" fontId="1" fillId="0" borderId="37" xfId="1" applyBorder="1">
      <alignment vertical="center"/>
    </xf>
    <xf numFmtId="0" fontId="1" fillId="0" borderId="123" xfId="1" applyBorder="1" applyAlignment="1">
      <alignment horizontal="center" vertical="center"/>
    </xf>
    <xf numFmtId="0" fontId="15" fillId="0" borderId="0" xfId="1" applyFont="1" applyBorder="1" applyAlignment="1">
      <alignment horizontal="left" vertical="center"/>
    </xf>
    <xf numFmtId="0" fontId="15" fillId="0" borderId="0" xfId="1" applyFont="1" applyBorder="1">
      <alignment vertical="center"/>
    </xf>
    <xf numFmtId="0" fontId="1" fillId="0" borderId="0" xfId="1" applyFont="1" applyBorder="1">
      <alignment vertical="center"/>
    </xf>
    <xf numFmtId="0" fontId="1" fillId="0" borderId="49" xfId="1" applyBorder="1" applyAlignment="1">
      <alignment horizontal="center" vertical="center"/>
    </xf>
    <xf numFmtId="0" fontId="4" fillId="0" borderId="140" xfId="1" applyFont="1" applyBorder="1" applyAlignment="1" applyProtection="1">
      <alignment horizontal="center" vertical="center"/>
      <protection hidden="1"/>
    </xf>
    <xf numFmtId="0" fontId="22" fillId="0" borderId="141" xfId="1" applyFont="1" applyBorder="1" applyAlignment="1" applyProtection="1">
      <alignment horizontal="right" vertical="center"/>
      <protection hidden="1"/>
    </xf>
    <xf numFmtId="0" fontId="15" fillId="4" borderId="142" xfId="1" applyFont="1" applyFill="1" applyBorder="1" applyAlignment="1" applyProtection="1">
      <alignment horizontal="center" vertical="center"/>
      <protection hidden="1"/>
    </xf>
    <xf numFmtId="0" fontId="1" fillId="0" borderId="143" xfId="1" applyBorder="1" applyAlignment="1">
      <alignment horizontal="center" vertical="center"/>
    </xf>
    <xf numFmtId="0" fontId="15" fillId="0" borderId="140" xfId="1" applyFont="1" applyBorder="1" applyAlignment="1">
      <alignment horizontal="center" vertical="center"/>
    </xf>
    <xf numFmtId="0" fontId="15" fillId="0" borderId="143" xfId="1" applyFont="1" applyBorder="1" applyAlignment="1">
      <alignment horizontal="center" vertical="center"/>
    </xf>
    <xf numFmtId="0" fontId="15" fillId="0" borderId="140" xfId="1" applyFont="1" applyBorder="1" applyAlignment="1" applyProtection="1">
      <alignment horizontal="center" vertical="center"/>
      <protection hidden="1"/>
    </xf>
    <xf numFmtId="0" fontId="15" fillId="0" borderId="141" xfId="1" applyFont="1" applyBorder="1" applyAlignment="1" applyProtection="1">
      <alignment horizontal="center" vertical="center"/>
      <protection hidden="1"/>
    </xf>
    <xf numFmtId="0" fontId="15" fillId="0" borderId="141" xfId="1" applyFont="1" applyBorder="1" applyAlignment="1" applyProtection="1">
      <alignment horizontal="right" vertical="center"/>
      <protection hidden="1"/>
    </xf>
    <xf numFmtId="0" fontId="15" fillId="0" borderId="140" xfId="1" applyNumberFormat="1" applyFont="1" applyFill="1" applyBorder="1" applyAlignment="1" applyProtection="1">
      <alignment horizontal="right" vertical="center" wrapText="1"/>
      <protection hidden="1"/>
    </xf>
    <xf numFmtId="0" fontId="15" fillId="0" borderId="141" xfId="1" applyNumberFormat="1" applyFont="1" applyFill="1" applyBorder="1" applyAlignment="1" applyProtection="1">
      <alignment horizontal="center" vertical="center"/>
      <protection hidden="1"/>
    </xf>
    <xf numFmtId="0" fontId="15" fillId="0" borderId="142" xfId="1" applyNumberFormat="1" applyFont="1" applyFill="1" applyBorder="1" applyAlignment="1" applyProtection="1">
      <alignment horizontal="center" vertical="center"/>
      <protection hidden="1"/>
    </xf>
    <xf numFmtId="0" fontId="15" fillId="0" borderId="143" xfId="1" applyNumberFormat="1" applyFont="1" applyFill="1" applyBorder="1" applyAlignment="1" applyProtection="1">
      <alignment horizontal="center" vertical="center"/>
      <protection hidden="1"/>
    </xf>
    <xf numFmtId="0" fontId="15" fillId="0" borderId="39" xfId="1" applyNumberFormat="1" applyFont="1" applyFill="1" applyBorder="1" applyAlignment="1" applyProtection="1">
      <alignment horizontal="center" vertical="center"/>
      <protection hidden="1"/>
    </xf>
    <xf numFmtId="179" fontId="15" fillId="0" borderId="144" xfId="1" applyNumberFormat="1" applyFont="1" applyBorder="1" applyAlignment="1">
      <alignment horizontal="center" vertical="center"/>
    </xf>
    <xf numFmtId="0" fontId="15" fillId="0" borderId="141" xfId="1" applyNumberFormat="1" applyFont="1" applyFill="1" applyBorder="1" applyAlignment="1" applyProtection="1">
      <alignment horizontal="right" vertical="center" wrapText="1"/>
      <protection hidden="1"/>
    </xf>
    <xf numFmtId="0" fontId="15" fillId="0" borderId="49" xfId="1" applyNumberFormat="1" applyFont="1" applyBorder="1" applyAlignment="1" applyProtection="1">
      <alignment horizontal="center" vertical="center"/>
      <protection hidden="1"/>
    </xf>
    <xf numFmtId="0" fontId="23" fillId="0" borderId="39" xfId="1" applyNumberFormat="1" applyFont="1" applyFill="1" applyBorder="1" applyAlignment="1" applyProtection="1">
      <alignment horizontal="center" vertical="center"/>
      <protection hidden="1"/>
    </xf>
    <xf numFmtId="0" fontId="23" fillId="0" borderId="36" xfId="1" applyNumberFormat="1" applyFont="1" applyFill="1" applyBorder="1" applyAlignment="1" applyProtection="1">
      <alignment horizontal="center" vertical="center"/>
      <protection hidden="1"/>
    </xf>
    <xf numFmtId="0" fontId="23" fillId="0" borderId="144" xfId="1" applyNumberFormat="1" applyFont="1" applyFill="1" applyBorder="1" applyAlignment="1" applyProtection="1">
      <alignment horizontal="center" vertical="center"/>
      <protection hidden="1"/>
    </xf>
    <xf numFmtId="0" fontId="23" fillId="0" borderId="49" xfId="1" applyNumberFormat="1" applyFont="1" applyBorder="1" applyAlignment="1" applyProtection="1">
      <alignment horizontal="center" vertical="center"/>
      <protection hidden="1"/>
    </xf>
    <xf numFmtId="0" fontId="15" fillId="0" borderId="39" xfId="1" applyFont="1" applyFill="1" applyBorder="1" applyAlignment="1">
      <alignment horizontal="center" vertical="center"/>
    </xf>
    <xf numFmtId="0" fontId="15" fillId="0" borderId="140" xfId="1" applyNumberFormat="1" applyFont="1" applyFill="1" applyBorder="1" applyAlignment="1" applyProtection="1">
      <alignment horizontal="center" vertical="center"/>
      <protection hidden="1"/>
    </xf>
    <xf numFmtId="0" fontId="23" fillId="0" borderId="141" xfId="1" applyNumberFormat="1" applyFont="1" applyFill="1" applyBorder="1" applyAlignment="1" applyProtection="1">
      <alignment horizontal="center" vertical="center"/>
      <protection hidden="1"/>
    </xf>
    <xf numFmtId="0" fontId="23" fillId="0" borderId="142" xfId="1" applyNumberFormat="1" applyFont="1" applyFill="1" applyBorder="1" applyAlignment="1" applyProtection="1">
      <alignment horizontal="center" vertical="center"/>
      <protection hidden="1"/>
    </xf>
    <xf numFmtId="0" fontId="15" fillId="0" borderId="143" xfId="1" applyNumberFormat="1" applyFont="1" applyFill="1" applyBorder="1" applyAlignment="1" applyProtection="1">
      <alignment horizontal="center"/>
      <protection hidden="1"/>
    </xf>
    <xf numFmtId="0" fontId="1" fillId="0" borderId="145" xfId="1" applyBorder="1" applyAlignment="1">
      <alignment horizontal="center" vertical="center"/>
    </xf>
    <xf numFmtId="0" fontId="1" fillId="0" borderId="66" xfId="1" applyNumberFormat="1" applyFont="1" applyFill="1" applyBorder="1" applyAlignment="1" applyProtection="1">
      <alignment vertical="center"/>
      <protection hidden="1"/>
    </xf>
    <xf numFmtId="0" fontId="15" fillId="0" borderId="93" xfId="1" applyNumberFormat="1" applyFont="1" applyBorder="1" applyAlignment="1" applyProtection="1">
      <alignment horizontal="right" vertical="center"/>
      <protection hidden="1"/>
    </xf>
    <xf numFmtId="0" fontId="23" fillId="0" borderId="146" xfId="1" applyNumberFormat="1" applyFont="1" applyBorder="1" applyAlignment="1" applyProtection="1">
      <alignment horizontal="center" vertical="center"/>
      <protection hidden="1"/>
    </xf>
    <xf numFmtId="0" fontId="15" fillId="0" borderId="147" xfId="1" applyFont="1" applyFill="1" applyBorder="1" applyAlignment="1">
      <alignment horizontal="center" vertical="center"/>
    </xf>
    <xf numFmtId="179" fontId="15" fillId="0" borderId="148" xfId="1" applyNumberFormat="1" applyFont="1" applyBorder="1" applyAlignment="1">
      <alignment horizontal="center" vertical="center"/>
    </xf>
    <xf numFmtId="0" fontId="1" fillId="0" borderId="66" xfId="1" applyBorder="1" applyAlignment="1">
      <alignment horizontal="center" vertical="center"/>
    </xf>
    <xf numFmtId="0" fontId="1" fillId="0" borderId="147" xfId="1" applyBorder="1" applyAlignment="1">
      <alignment horizontal="center" vertical="center"/>
    </xf>
    <xf numFmtId="0" fontId="1" fillId="0" borderId="57" xfId="1" applyNumberFormat="1" applyFont="1" applyFill="1" applyBorder="1" applyAlignment="1" applyProtection="1">
      <alignment vertical="center"/>
      <protection hidden="1"/>
    </xf>
    <xf numFmtId="0" fontId="15" fillId="0" borderId="58" xfId="1" applyNumberFormat="1" applyFont="1" applyBorder="1" applyAlignment="1" applyProtection="1">
      <alignment horizontal="right" vertical="center"/>
      <protection hidden="1"/>
    </xf>
    <xf numFmtId="0" fontId="23" fillId="0" borderId="148" xfId="1" applyNumberFormat="1" applyFont="1" applyBorder="1" applyAlignment="1" applyProtection="1">
      <alignment horizontal="center" vertical="center"/>
      <protection hidden="1"/>
    </xf>
    <xf numFmtId="0" fontId="15" fillId="0" borderId="39" xfId="1" applyFont="1" applyFill="1" applyBorder="1" applyAlignment="1">
      <alignment horizontal="right" vertical="center"/>
    </xf>
    <xf numFmtId="176" fontId="1" fillId="0" borderId="0" xfId="1" applyNumberFormat="1" applyBorder="1" applyAlignment="1">
      <alignment horizontal="center" vertical="center"/>
    </xf>
    <xf numFmtId="0" fontId="1" fillId="0" borderId="57" xfId="1" applyBorder="1" applyAlignment="1">
      <alignment horizontal="center" vertical="center"/>
    </xf>
    <xf numFmtId="0" fontId="1" fillId="0" borderId="123" xfId="1" applyNumberFormat="1" applyFont="1" applyFill="1" applyBorder="1" applyAlignment="1" applyProtection="1">
      <alignment vertical="center"/>
      <protection hidden="1"/>
    </xf>
    <xf numFmtId="0" fontId="1" fillId="0" borderId="0" xfId="1" applyNumberFormat="1" applyFont="1" applyFill="1" applyBorder="1" applyAlignment="1" applyProtection="1">
      <alignment vertical="center"/>
      <protection hidden="1"/>
    </xf>
    <xf numFmtId="0" fontId="15" fillId="0" borderId="0" xfId="1" applyNumberFormat="1" applyFont="1" applyBorder="1" applyAlignment="1" applyProtection="1">
      <alignment horizontal="center" vertical="center"/>
      <protection hidden="1"/>
    </xf>
    <xf numFmtId="0" fontId="23" fillId="0" borderId="0" xfId="1" applyNumberFormat="1" applyFont="1" applyBorder="1" applyAlignment="1" applyProtection="1">
      <alignment horizontal="center" vertical="center"/>
      <protection hidden="1"/>
    </xf>
    <xf numFmtId="0" fontId="15" fillId="0" borderId="0" xfId="1" applyFont="1" applyBorder="1" applyAlignment="1">
      <alignment horizontal="center" vertical="center"/>
    </xf>
    <xf numFmtId="0" fontId="15" fillId="5" borderId="142" xfId="1" applyFont="1" applyFill="1" applyBorder="1" applyAlignment="1" applyProtection="1">
      <alignment horizontal="center" vertical="center"/>
      <protection hidden="1"/>
    </xf>
    <xf numFmtId="0" fontId="1" fillId="0" borderId="141" xfId="1" applyBorder="1" applyAlignment="1">
      <alignment horizontal="center" vertical="center"/>
    </xf>
    <xf numFmtId="0" fontId="1" fillId="0" borderId="142" xfId="1" applyBorder="1" applyAlignment="1">
      <alignment horizontal="center" vertical="center"/>
    </xf>
    <xf numFmtId="0" fontId="15" fillId="0" borderId="142" xfId="1" applyNumberFormat="1" applyFont="1" applyBorder="1" applyAlignment="1" applyProtection="1">
      <alignment horizontal="center" vertical="center"/>
      <protection hidden="1"/>
    </xf>
    <xf numFmtId="0" fontId="23" fillId="0" borderId="36" xfId="1" applyNumberFormat="1" applyFont="1" applyBorder="1" applyAlignment="1" applyProtection="1">
      <alignment horizontal="center" vertical="center"/>
      <protection hidden="1"/>
    </xf>
    <xf numFmtId="0" fontId="15" fillId="0" borderId="141" xfId="1" applyNumberFormat="1" applyFont="1" applyFill="1" applyBorder="1" applyAlignment="1" applyProtection="1">
      <alignment horizontal="center"/>
      <protection hidden="1"/>
    </xf>
    <xf numFmtId="0" fontId="23" fillId="0" borderId="142" xfId="1" applyNumberFormat="1" applyFont="1" applyBorder="1" applyAlignment="1" applyProtection="1">
      <alignment horizontal="center" vertical="center"/>
      <protection hidden="1"/>
    </xf>
    <xf numFmtId="0" fontId="15" fillId="0" borderId="0" xfId="1" applyNumberFormat="1" applyFont="1" applyFill="1" applyBorder="1" applyAlignment="1" applyProtection="1">
      <alignment horizontal="right" vertical="center"/>
      <protection hidden="1"/>
    </xf>
    <xf numFmtId="0" fontId="15" fillId="0" borderId="0" xfId="1" applyNumberFormat="1" applyFont="1" applyFill="1" applyBorder="1" applyAlignment="1" applyProtection="1">
      <alignment horizontal="center" vertical="center"/>
      <protection hidden="1"/>
    </xf>
    <xf numFmtId="0" fontId="15" fillId="0" borderId="0" xfId="1" applyNumberFormat="1" applyFont="1" applyBorder="1" applyAlignment="1" applyProtection="1">
      <alignment horizontal="right" vertical="center"/>
      <protection hidden="1"/>
    </xf>
    <xf numFmtId="0" fontId="1" fillId="0" borderId="126" xfId="1" applyBorder="1" applyAlignment="1">
      <alignment horizontal="center" vertical="center"/>
    </xf>
    <xf numFmtId="0" fontId="1" fillId="0" borderId="76" xfId="1" applyBorder="1" applyAlignment="1">
      <alignment horizontal="center" vertical="center"/>
    </xf>
    <xf numFmtId="0" fontId="1" fillId="0" borderId="76" xfId="1" applyBorder="1">
      <alignment vertical="center"/>
    </xf>
    <xf numFmtId="0" fontId="1" fillId="0" borderId="76" xfId="1" applyFont="1" applyBorder="1">
      <alignment vertical="center"/>
    </xf>
    <xf numFmtId="0" fontId="1" fillId="0" borderId="100" xfId="1" applyBorder="1">
      <alignment vertical="center"/>
    </xf>
    <xf numFmtId="0" fontId="1" fillId="0" borderId="0" xfId="1" applyFont="1" applyFill="1" applyBorder="1">
      <alignment vertical="center"/>
    </xf>
    <xf numFmtId="0" fontId="16" fillId="0" borderId="0" xfId="1" applyFont="1" applyFill="1" applyBorder="1">
      <alignment vertical="center"/>
    </xf>
    <xf numFmtId="0" fontId="8" fillId="0" borderId="0" xfId="1" applyFont="1" applyBorder="1" applyAlignment="1">
      <alignment vertical="center"/>
    </xf>
    <xf numFmtId="0" fontId="8" fillId="2" borderId="143" xfId="1" applyFont="1" applyFill="1" applyBorder="1" applyAlignment="1">
      <alignment vertical="center"/>
    </xf>
    <xf numFmtId="0" fontId="22" fillId="0" borderId="0" xfId="1" applyFont="1" applyBorder="1" applyAlignment="1">
      <alignment vertical="center"/>
    </xf>
    <xf numFmtId="0" fontId="33" fillId="0" borderId="0" xfId="1" applyFont="1" applyBorder="1" applyAlignment="1">
      <alignment vertical="center"/>
    </xf>
    <xf numFmtId="0" fontId="15" fillId="0" borderId="0" xfId="1" applyFont="1">
      <alignment vertical="center"/>
    </xf>
    <xf numFmtId="0" fontId="34" fillId="0" borderId="0" xfId="1" applyFont="1" applyBorder="1" applyAlignment="1">
      <alignment vertical="center"/>
    </xf>
    <xf numFmtId="0" fontId="22" fillId="0" borderId="144" xfId="1" applyFont="1" applyFill="1" applyBorder="1" applyAlignment="1">
      <alignment horizontal="center" vertical="center" wrapText="1"/>
    </xf>
    <xf numFmtId="0" fontId="22" fillId="0" borderId="144" xfId="1" applyFont="1" applyFill="1" applyBorder="1" applyAlignment="1">
      <alignment horizontal="center" vertical="center"/>
    </xf>
    <xf numFmtId="0" fontId="22" fillId="0" borderId="142" xfId="1" applyFont="1" applyBorder="1" applyAlignment="1">
      <alignment horizontal="distributed" vertical="center"/>
    </xf>
    <xf numFmtId="0" fontId="22" fillId="2" borderId="140" xfId="1" applyFont="1" applyFill="1" applyBorder="1" applyAlignment="1">
      <alignment horizontal="center" vertical="center" wrapText="1"/>
    </xf>
    <xf numFmtId="0" fontId="15" fillId="0" borderId="140" xfId="1" applyFont="1" applyFill="1" applyBorder="1" applyAlignment="1">
      <alignment horizontal="center" vertical="center" wrapText="1"/>
    </xf>
    <xf numFmtId="0" fontId="22" fillId="0" borderId="58" xfId="1" applyFont="1" applyBorder="1" applyAlignment="1">
      <alignment horizontal="distributed" vertical="center"/>
    </xf>
    <xf numFmtId="0" fontId="15" fillId="0" borderId="145" xfId="1" applyFont="1" applyFill="1" applyBorder="1" applyAlignment="1">
      <alignment horizontal="center" vertical="center" wrapText="1"/>
    </xf>
    <xf numFmtId="0" fontId="22" fillId="0" borderId="36" xfId="1" applyFont="1" applyBorder="1" applyAlignment="1">
      <alignment horizontal="distributed" vertical="center"/>
    </xf>
    <xf numFmtId="0" fontId="15" fillId="0" borderId="145" xfId="1" applyFont="1" applyBorder="1" applyAlignment="1">
      <alignment horizontal="center" vertical="center"/>
    </xf>
    <xf numFmtId="0" fontId="22" fillId="0" borderId="93" xfId="1" applyFont="1" applyBorder="1" applyAlignment="1">
      <alignment horizontal="distributed" vertical="center"/>
    </xf>
    <xf numFmtId="0" fontId="15" fillId="0" borderId="147" xfId="1" applyFont="1" applyFill="1" applyBorder="1" applyAlignment="1">
      <alignment horizontal="center" vertical="center" wrapText="1"/>
    </xf>
    <xf numFmtId="0" fontId="22" fillId="2" borderId="150" xfId="1" applyFont="1" applyFill="1" applyBorder="1" applyAlignment="1">
      <alignment horizontal="center" vertical="center" wrapText="1"/>
    </xf>
    <xf numFmtId="0" fontId="15" fillId="0" borderId="147" xfId="1" applyFont="1" applyBorder="1" applyAlignment="1">
      <alignment horizontal="center" vertical="center"/>
    </xf>
    <xf numFmtId="0" fontId="22" fillId="2" borderId="102" xfId="1" applyFont="1" applyFill="1" applyBorder="1" applyAlignment="1">
      <alignment horizontal="center" vertical="center" wrapText="1"/>
    </xf>
    <xf numFmtId="0" fontId="22" fillId="0" borderId="145" xfId="1" applyFont="1" applyFill="1" applyBorder="1" applyAlignment="1">
      <alignment horizontal="center" vertical="center" wrapText="1"/>
    </xf>
    <xf numFmtId="0" fontId="15" fillId="0" borderId="39" xfId="1" applyFont="1" applyFill="1" applyBorder="1" applyAlignment="1">
      <alignment horizontal="center" vertical="center" wrapText="1"/>
    </xf>
    <xf numFmtId="0" fontId="22" fillId="2" borderId="124" xfId="1" applyFont="1" applyFill="1" applyBorder="1" applyAlignment="1">
      <alignment horizontal="center" vertical="center" wrapText="1"/>
    </xf>
    <xf numFmtId="0" fontId="15" fillId="0" borderId="39" xfId="1" applyFont="1" applyBorder="1" applyAlignment="1">
      <alignment horizontal="center" vertical="center"/>
    </xf>
    <xf numFmtId="0" fontId="22" fillId="2" borderId="40" xfId="1" applyFont="1" applyFill="1" applyBorder="1" applyAlignment="1">
      <alignment horizontal="center" vertical="center" wrapText="1"/>
    </xf>
    <xf numFmtId="0" fontId="22" fillId="2" borderId="145" xfId="1" applyFont="1" applyFill="1" applyBorder="1" applyAlignment="1">
      <alignment horizontal="center" vertical="center" wrapText="1"/>
    </xf>
    <xf numFmtId="0" fontId="22" fillId="0" borderId="151" xfId="1" applyFont="1" applyBorder="1" applyAlignment="1">
      <alignment horizontal="center" vertical="center" wrapText="1"/>
    </xf>
    <xf numFmtId="0" fontId="22" fillId="0" borderId="40" xfId="1" applyFont="1" applyBorder="1" applyAlignment="1">
      <alignment horizontal="center" vertical="center" wrapText="1"/>
    </xf>
    <xf numFmtId="0" fontId="22" fillId="0" borderId="152" xfId="1" applyFont="1" applyBorder="1" applyAlignment="1">
      <alignment horizontal="center" vertical="center" wrapText="1"/>
    </xf>
    <xf numFmtId="0" fontId="22" fillId="2" borderId="143" xfId="1" applyFont="1" applyFill="1" applyBorder="1" applyAlignment="1">
      <alignment horizontal="center" vertical="center" wrapText="1"/>
    </xf>
    <xf numFmtId="0" fontId="22" fillId="0" borderId="102" xfId="1" applyFont="1" applyBorder="1" applyAlignment="1">
      <alignment horizontal="center" vertical="center" wrapText="1"/>
    </xf>
    <xf numFmtId="0" fontId="22" fillId="2" borderId="152" xfId="1" applyFont="1" applyFill="1" applyBorder="1" applyAlignment="1">
      <alignment horizontal="center" vertical="center" wrapText="1"/>
    </xf>
    <xf numFmtId="0" fontId="22" fillId="2" borderId="146" xfId="1" applyFont="1" applyFill="1" applyBorder="1" applyAlignment="1">
      <alignment horizontal="center" vertical="center" wrapText="1"/>
    </xf>
    <xf numFmtId="0" fontId="22" fillId="0" borderId="124" xfId="1" applyFont="1" applyBorder="1" applyAlignment="1">
      <alignment horizontal="center" vertical="center" wrapText="1"/>
    </xf>
    <xf numFmtId="0" fontId="22" fillId="0" borderId="59" xfId="1" applyFont="1" applyBorder="1" applyAlignment="1">
      <alignment horizontal="center" vertical="center" wrapText="1"/>
    </xf>
    <xf numFmtId="0" fontId="22" fillId="2" borderId="153" xfId="1" applyFont="1" applyFill="1" applyBorder="1" applyAlignment="1">
      <alignment horizontal="center" vertical="center" wrapText="1"/>
    </xf>
    <xf numFmtId="0" fontId="22" fillId="2" borderId="147" xfId="1" applyFont="1" applyFill="1" applyBorder="1" applyAlignment="1">
      <alignment horizontal="center" vertical="center" wrapText="1"/>
    </xf>
    <xf numFmtId="0" fontId="22" fillId="2" borderId="39" xfId="1" applyFont="1" applyFill="1" applyBorder="1" applyAlignment="1">
      <alignment horizontal="center" vertical="center" wrapText="1"/>
    </xf>
    <xf numFmtId="0" fontId="22" fillId="0" borderId="93" xfId="1" applyFont="1" applyFill="1" applyBorder="1" applyAlignment="1">
      <alignment horizontal="distributed" vertical="center"/>
    </xf>
    <xf numFmtId="0" fontId="22" fillId="0" borderId="154" xfId="1" applyFont="1" applyBorder="1" applyAlignment="1">
      <alignment horizontal="center" vertical="center" wrapText="1"/>
    </xf>
    <xf numFmtId="0" fontId="22" fillId="0" borderId="39" xfId="1" applyFont="1" applyFill="1" applyBorder="1" applyAlignment="1">
      <alignment horizontal="center" vertical="center" wrapText="1"/>
    </xf>
    <xf numFmtId="0" fontId="22" fillId="0" borderId="150" xfId="1" applyFont="1" applyBorder="1" applyAlignment="1">
      <alignment horizontal="center" vertical="center" wrapText="1"/>
    </xf>
    <xf numFmtId="0" fontId="22" fillId="0" borderId="0" xfId="1" applyFont="1" applyFill="1" applyBorder="1" applyAlignment="1">
      <alignment horizontal="center" vertical="center" wrapText="1"/>
    </xf>
    <xf numFmtId="0" fontId="22" fillId="0" borderId="36" xfId="1" applyFont="1" applyFill="1" applyBorder="1" applyAlignment="1">
      <alignment horizontal="center" vertical="center" wrapText="1"/>
    </xf>
    <xf numFmtId="0" fontId="22" fillId="2" borderId="151" xfId="1" applyFont="1" applyFill="1" applyBorder="1" applyAlignment="1">
      <alignment horizontal="center" vertical="center" wrapText="1"/>
    </xf>
    <xf numFmtId="0" fontId="1" fillId="0" borderId="0" xfId="1" applyFont="1" applyAlignment="1">
      <alignment horizontal="center" vertical="center"/>
    </xf>
    <xf numFmtId="0" fontId="26" fillId="0" borderId="0" xfId="1" applyFont="1" applyBorder="1" applyAlignment="1">
      <alignment vertical="center"/>
    </xf>
    <xf numFmtId="177" fontId="30" fillId="0" borderId="0" xfId="1" applyNumberFormat="1" applyFont="1" applyBorder="1" applyAlignment="1">
      <alignment vertical="center"/>
    </xf>
    <xf numFmtId="0" fontId="26" fillId="0" borderId="0" xfId="1" applyFont="1" applyBorder="1" applyAlignment="1">
      <alignment horizontal="center" vertical="center"/>
    </xf>
    <xf numFmtId="177" fontId="30" fillId="0" borderId="0" xfId="1" applyNumberFormat="1" applyFont="1" applyBorder="1" applyAlignment="1">
      <alignment horizontal="center" vertical="center"/>
    </xf>
    <xf numFmtId="0" fontId="0" fillId="0" borderId="0" xfId="0" applyAlignment="1">
      <alignment horizontal="center" vertical="center"/>
    </xf>
    <xf numFmtId="0" fontId="27" fillId="0" borderId="0" xfId="0" applyFont="1" applyAlignment="1">
      <alignment horizontal="left" vertical="center"/>
    </xf>
    <xf numFmtId="0" fontId="0" fillId="0" borderId="0" xfId="0" applyFont="1">
      <alignment vertical="center"/>
    </xf>
    <xf numFmtId="0" fontId="10" fillId="0" borderId="0" xfId="0" applyFont="1" applyAlignment="1">
      <alignment vertical="center"/>
    </xf>
    <xf numFmtId="0" fontId="0" fillId="0" borderId="0" xfId="0" applyFont="1" applyAlignment="1">
      <alignment vertical="center"/>
    </xf>
    <xf numFmtId="0" fontId="13" fillId="0" borderId="0" xfId="0" applyFont="1" applyAlignment="1">
      <alignment vertical="center"/>
    </xf>
    <xf numFmtId="0" fontId="35" fillId="0" borderId="0" xfId="0" applyFont="1" applyAlignment="1">
      <alignment horizontal="left" vertical="center"/>
    </xf>
    <xf numFmtId="0" fontId="26" fillId="0" borderId="0" xfId="0" applyFont="1" applyAlignment="1">
      <alignment vertical="center"/>
    </xf>
    <xf numFmtId="0" fontId="16" fillId="0" borderId="0" xfId="0" applyFont="1" applyAlignment="1">
      <alignment vertical="center"/>
    </xf>
    <xf numFmtId="0" fontId="38" fillId="0" borderId="0" xfId="0" applyFont="1" applyAlignment="1">
      <alignment vertical="center"/>
    </xf>
    <xf numFmtId="0" fontId="8" fillId="0" borderId="0" xfId="0" applyFont="1" applyAlignment="1">
      <alignment vertical="center"/>
    </xf>
    <xf numFmtId="0" fontId="5" fillId="0" borderId="0" xfId="1" applyFont="1">
      <alignment vertical="center"/>
    </xf>
    <xf numFmtId="177" fontId="16" fillId="7" borderId="28" xfId="1" applyNumberFormat="1" applyFont="1" applyFill="1" applyBorder="1" applyAlignment="1">
      <alignment horizontal="center" vertical="center"/>
    </xf>
    <xf numFmtId="177" fontId="16" fillId="7" borderId="45" xfId="1" applyNumberFormat="1" applyFont="1" applyFill="1" applyBorder="1" applyAlignment="1">
      <alignment horizontal="center" vertical="center"/>
    </xf>
    <xf numFmtId="177" fontId="16" fillId="7" borderId="55" xfId="1" applyNumberFormat="1" applyFont="1" applyFill="1" applyBorder="1" applyAlignment="1">
      <alignment horizontal="center" vertical="center"/>
    </xf>
    <xf numFmtId="177" fontId="16" fillId="7" borderId="64" xfId="1" applyNumberFormat="1" applyFont="1" applyFill="1" applyBorder="1" applyAlignment="1">
      <alignment horizontal="center" vertical="center"/>
    </xf>
    <xf numFmtId="0" fontId="18" fillId="0" borderId="30" xfId="1" applyNumberFormat="1" applyFont="1" applyFill="1" applyBorder="1" applyAlignment="1">
      <alignment horizontal="right" vertical="center"/>
    </xf>
    <xf numFmtId="0" fontId="18" fillId="0" borderId="35" xfId="1" applyNumberFormat="1" applyFont="1" applyFill="1" applyBorder="1" applyAlignment="1">
      <alignment horizontal="right" vertical="center"/>
    </xf>
    <xf numFmtId="0" fontId="18" fillId="0" borderId="36" xfId="1" applyNumberFormat="1" applyFont="1" applyFill="1" applyBorder="1" applyAlignment="1">
      <alignment horizontal="left" vertical="center"/>
    </xf>
    <xf numFmtId="0" fontId="1" fillId="0" borderId="57" xfId="1" applyFill="1" applyBorder="1" applyAlignment="1">
      <alignment horizontal="right" vertical="center"/>
    </xf>
    <xf numFmtId="176" fontId="1" fillId="0" borderId="57" xfId="1" applyNumberFormat="1" applyFill="1" applyBorder="1" applyAlignment="1">
      <alignment horizontal="center" vertical="center"/>
    </xf>
    <xf numFmtId="176" fontId="1" fillId="0" borderId="57" xfId="1" applyNumberFormat="1" applyFill="1" applyBorder="1" applyAlignment="1">
      <alignment horizontal="left" vertical="center"/>
    </xf>
    <xf numFmtId="0" fontId="16" fillId="0" borderId="161" xfId="1" applyFont="1" applyFill="1" applyBorder="1" applyAlignment="1">
      <alignment horizontal="center" vertical="center"/>
    </xf>
    <xf numFmtId="0" fontId="17" fillId="0" borderId="152" xfId="1" applyFont="1" applyFill="1" applyBorder="1" applyAlignment="1">
      <alignment horizontal="center" vertical="center"/>
    </xf>
    <xf numFmtId="177" fontId="16" fillId="0" borderId="153" xfId="1" applyNumberFormat="1" applyFont="1" applyBorder="1" applyAlignment="1">
      <alignment horizontal="center" vertical="center"/>
    </xf>
    <xf numFmtId="0" fontId="20" fillId="0" borderId="93" xfId="1" applyNumberFormat="1" applyFont="1" applyFill="1" applyBorder="1" applyAlignment="1"/>
    <xf numFmtId="49" fontId="1" fillId="2" borderId="46" xfId="1" applyNumberFormat="1" applyFont="1" applyFill="1" applyBorder="1" applyAlignment="1">
      <alignment horizontal="center" vertical="center"/>
    </xf>
    <xf numFmtId="49" fontId="1" fillId="2" borderId="86" xfId="1" applyNumberFormat="1" applyFont="1" applyFill="1" applyBorder="1" applyAlignment="1">
      <alignment horizontal="center" vertical="center"/>
    </xf>
    <xf numFmtId="49" fontId="0" fillId="2" borderId="130" xfId="1" applyNumberFormat="1" applyFont="1" applyFill="1" applyBorder="1" applyAlignment="1">
      <alignment horizontal="center" vertical="center"/>
    </xf>
    <xf numFmtId="49" fontId="1" fillId="2" borderId="130" xfId="1" applyNumberFormat="1" applyFont="1" applyFill="1" applyBorder="1" applyAlignment="1">
      <alignment horizontal="center" vertical="center"/>
    </xf>
    <xf numFmtId="0" fontId="16" fillId="8" borderId="43" xfId="1" applyFont="1" applyFill="1" applyBorder="1" applyAlignment="1">
      <alignment horizontal="center" vertical="center"/>
    </xf>
    <xf numFmtId="0" fontId="16" fillId="8" borderId="27" xfId="1" applyFont="1" applyFill="1" applyBorder="1" applyAlignment="1">
      <alignment horizontal="center" vertical="center"/>
    </xf>
    <xf numFmtId="0" fontId="16" fillId="8" borderId="53" xfId="1" applyFont="1" applyFill="1" applyBorder="1" applyAlignment="1">
      <alignment horizontal="center" vertical="center"/>
    </xf>
    <xf numFmtId="0" fontId="16" fillId="8" borderId="82" xfId="1" applyFont="1" applyFill="1" applyBorder="1" applyAlignment="1">
      <alignment horizontal="center" vertical="center"/>
    </xf>
    <xf numFmtId="0" fontId="16" fillId="8" borderId="80" xfId="1" applyFont="1" applyFill="1" applyBorder="1" applyAlignment="1">
      <alignment horizontal="center" vertical="center"/>
    </xf>
    <xf numFmtId="0" fontId="16" fillId="8" borderId="62" xfId="1" applyFont="1" applyFill="1" applyBorder="1" applyAlignment="1">
      <alignment horizontal="center" vertical="center"/>
    </xf>
    <xf numFmtId="0" fontId="16" fillId="8" borderId="73" xfId="1" applyFont="1" applyFill="1" applyBorder="1" applyAlignment="1">
      <alignment horizontal="center" vertical="center"/>
    </xf>
    <xf numFmtId="0" fontId="16" fillId="8" borderId="105" xfId="1" applyFont="1" applyFill="1" applyBorder="1" applyAlignment="1">
      <alignment horizontal="center" vertical="center"/>
    </xf>
    <xf numFmtId="0" fontId="16" fillId="8" borderId="101" xfId="1" applyFont="1" applyFill="1" applyBorder="1" applyAlignment="1">
      <alignment horizontal="center" vertical="center"/>
    </xf>
    <xf numFmtId="0" fontId="1" fillId="8" borderId="40" xfId="1" applyFont="1" applyFill="1" applyBorder="1">
      <alignment vertical="center"/>
    </xf>
    <xf numFmtId="0" fontId="1" fillId="8" borderId="40" xfId="1" applyFont="1" applyFill="1" applyBorder="1" applyAlignment="1">
      <alignment horizontal="justify" vertical="center"/>
    </xf>
    <xf numFmtId="0" fontId="1" fillId="8" borderId="102" xfId="1" applyFont="1" applyFill="1" applyBorder="1">
      <alignment vertical="center"/>
    </xf>
    <xf numFmtId="0" fontId="1" fillId="8" borderId="59" xfId="1" applyFill="1" applyBorder="1">
      <alignment vertical="center"/>
    </xf>
    <xf numFmtId="0" fontId="1" fillId="8" borderId="50" xfId="1" applyFill="1" applyBorder="1">
      <alignment vertical="center"/>
    </xf>
    <xf numFmtId="176" fontId="1" fillId="8" borderId="41" xfId="1" applyNumberFormat="1" applyFill="1" applyBorder="1" applyAlignment="1">
      <alignment horizontal="left" vertical="center"/>
    </xf>
    <xf numFmtId="0" fontId="1" fillId="8" borderId="39" xfId="1" applyFont="1" applyFill="1" applyBorder="1">
      <alignment vertical="center"/>
    </xf>
    <xf numFmtId="0" fontId="1" fillId="8" borderId="59" xfId="1" applyFont="1" applyFill="1" applyBorder="1">
      <alignment vertical="center"/>
    </xf>
    <xf numFmtId="0" fontId="1" fillId="8" borderId="70" xfId="1" applyFont="1" applyFill="1" applyBorder="1">
      <alignment vertical="center"/>
    </xf>
    <xf numFmtId="0" fontId="16" fillId="8" borderId="53" xfId="1" applyFont="1" applyFill="1" applyBorder="1" applyAlignment="1" applyProtection="1">
      <alignment horizontal="center" vertical="center"/>
    </xf>
    <xf numFmtId="0" fontId="16" fillId="8" borderId="89" xfId="1" applyFont="1" applyFill="1" applyBorder="1" applyAlignment="1">
      <alignment horizontal="center" vertical="center"/>
    </xf>
    <xf numFmtId="0" fontId="16" fillId="8" borderId="134" xfId="1" applyFont="1" applyFill="1" applyBorder="1" applyAlignment="1">
      <alignment horizontal="center" vertical="center"/>
    </xf>
    <xf numFmtId="0" fontId="16" fillId="9" borderId="27" xfId="1" applyFont="1" applyFill="1" applyBorder="1" applyAlignment="1">
      <alignment horizontal="center" vertical="center"/>
    </xf>
    <xf numFmtId="0" fontId="16" fillId="9" borderId="43" xfId="1" applyFont="1" applyFill="1" applyBorder="1" applyAlignment="1">
      <alignment horizontal="center" vertical="center"/>
    </xf>
    <xf numFmtId="0" fontId="16" fillId="9" borderId="53" xfId="1" applyFont="1" applyFill="1" applyBorder="1" applyAlignment="1" applyProtection="1">
      <alignment horizontal="center" vertical="center"/>
    </xf>
    <xf numFmtId="0" fontId="16" fillId="9" borderId="62" xfId="1" applyFont="1" applyFill="1" applyBorder="1" applyAlignment="1">
      <alignment horizontal="center" vertical="center"/>
    </xf>
    <xf numFmtId="0" fontId="16" fillId="9" borderId="73" xfId="1" applyFont="1" applyFill="1" applyBorder="1" applyAlignment="1">
      <alignment horizontal="center" vertical="center"/>
    </xf>
    <xf numFmtId="0" fontId="16" fillId="9" borderId="53" xfId="1" applyFont="1" applyFill="1" applyBorder="1" applyAlignment="1">
      <alignment horizontal="center" vertical="center"/>
    </xf>
    <xf numFmtId="0" fontId="1" fillId="0" borderId="20" xfId="1" applyFill="1" applyBorder="1" applyAlignment="1">
      <alignment vertical="center"/>
    </xf>
    <xf numFmtId="0" fontId="1" fillId="0" borderId="21" xfId="1" applyFill="1" applyBorder="1" applyAlignment="1">
      <alignment vertical="center"/>
    </xf>
    <xf numFmtId="176" fontId="1" fillId="0" borderId="21" xfId="1" applyNumberFormat="1" applyFill="1" applyBorder="1" applyAlignment="1">
      <alignment vertical="center"/>
    </xf>
    <xf numFmtId="176" fontId="1" fillId="0" borderId="31" xfId="1" applyNumberFormat="1" applyFill="1" applyBorder="1" applyAlignment="1">
      <alignment vertical="center"/>
    </xf>
    <xf numFmtId="0" fontId="17" fillId="0" borderId="167" xfId="1" applyFont="1" applyFill="1" applyBorder="1" applyAlignment="1">
      <alignment horizontal="center" vertical="center"/>
    </xf>
    <xf numFmtId="0" fontId="1" fillId="9" borderId="59" xfId="1" applyFill="1" applyBorder="1">
      <alignment vertical="center"/>
    </xf>
    <xf numFmtId="0" fontId="16" fillId="9" borderId="82" xfId="1" applyFont="1" applyFill="1" applyBorder="1" applyAlignment="1">
      <alignment horizontal="center" vertical="center"/>
    </xf>
    <xf numFmtId="0" fontId="1" fillId="0" borderId="70" xfId="1" applyFill="1" applyBorder="1" applyAlignment="1">
      <alignment vertical="center"/>
    </xf>
    <xf numFmtId="0" fontId="1" fillId="0" borderId="71" xfId="1" applyFill="1" applyBorder="1" applyAlignment="1">
      <alignment vertical="center"/>
    </xf>
    <xf numFmtId="176" fontId="1" fillId="0" borderId="71" xfId="1" applyNumberFormat="1" applyFill="1" applyBorder="1" applyAlignment="1">
      <alignment vertical="center"/>
    </xf>
    <xf numFmtId="176" fontId="1" fillId="0" borderId="127" xfId="1" applyNumberFormat="1" applyFill="1" applyBorder="1" applyAlignment="1">
      <alignment vertical="center"/>
    </xf>
    <xf numFmtId="0" fontId="1" fillId="0" borderId="168" xfId="1" applyFont="1" applyFill="1" applyBorder="1" applyAlignment="1">
      <alignment horizontal="center" vertical="center" wrapText="1"/>
    </xf>
    <xf numFmtId="0" fontId="16" fillId="9" borderId="80" xfId="1" applyFont="1" applyFill="1" applyBorder="1" applyAlignment="1">
      <alignment horizontal="center" vertical="center"/>
    </xf>
    <xf numFmtId="0" fontId="1" fillId="9" borderId="40" xfId="1" applyFont="1" applyFill="1" applyBorder="1">
      <alignment vertical="center"/>
    </xf>
    <xf numFmtId="176" fontId="1" fillId="9" borderId="41" xfId="1" applyNumberFormat="1" applyFill="1" applyBorder="1" applyAlignment="1">
      <alignment horizontal="left" vertical="center"/>
    </xf>
    <xf numFmtId="0" fontId="1" fillId="9" borderId="39" xfId="1" applyFont="1" applyFill="1" applyBorder="1">
      <alignment vertical="center"/>
    </xf>
    <xf numFmtId="0" fontId="1" fillId="9" borderId="59" xfId="1" applyFont="1" applyFill="1" applyBorder="1">
      <alignment vertical="center"/>
    </xf>
    <xf numFmtId="0" fontId="1" fillId="9" borderId="70" xfId="1" applyFont="1" applyFill="1" applyBorder="1">
      <alignment vertical="center"/>
    </xf>
    <xf numFmtId="0" fontId="16" fillId="9" borderId="101" xfId="1" applyFont="1" applyFill="1" applyBorder="1" applyAlignment="1">
      <alignment horizontal="center" vertical="center"/>
    </xf>
    <xf numFmtId="0" fontId="1" fillId="9" borderId="102" xfId="1" applyFont="1" applyFill="1" applyBorder="1">
      <alignment vertical="center"/>
    </xf>
    <xf numFmtId="0" fontId="16" fillId="9" borderId="134" xfId="1" applyFont="1" applyFill="1" applyBorder="1" applyAlignment="1">
      <alignment horizontal="center" vertical="center"/>
    </xf>
    <xf numFmtId="0" fontId="16" fillId="0" borderId="143" xfId="0" applyFont="1" applyFill="1" applyBorder="1" applyAlignment="1">
      <alignment horizontal="center" vertical="center"/>
    </xf>
    <xf numFmtId="0" fontId="41" fillId="0" borderId="140" xfId="0" applyFont="1" applyFill="1" applyBorder="1" applyAlignment="1">
      <alignment horizontal="center" vertical="center" wrapText="1"/>
    </xf>
    <xf numFmtId="0" fontId="16" fillId="0" borderId="143" xfId="0" applyNumberFormat="1" applyFont="1" applyFill="1" applyBorder="1" applyAlignment="1">
      <alignment horizontal="center" vertical="center"/>
    </xf>
    <xf numFmtId="0" fontId="16" fillId="0" borderId="140" xfId="0" applyFont="1" applyFill="1" applyBorder="1" applyAlignment="1">
      <alignment horizontal="center" vertical="center"/>
    </xf>
    <xf numFmtId="0" fontId="42" fillId="0" borderId="140" xfId="0" applyFont="1" applyFill="1" applyBorder="1" applyAlignment="1">
      <alignment horizontal="center" vertical="center"/>
    </xf>
    <xf numFmtId="0" fontId="16" fillId="0" borderId="149" xfId="0" applyFont="1" applyFill="1" applyBorder="1" applyAlignment="1">
      <alignment horizontal="center" vertical="center"/>
    </xf>
    <xf numFmtId="0" fontId="41" fillId="0" borderId="143" xfId="0" applyFont="1" applyFill="1" applyBorder="1" applyAlignment="1">
      <alignment horizontal="center" vertical="center" wrapText="1"/>
    </xf>
    <xf numFmtId="0" fontId="16" fillId="0" borderId="142" xfId="0" applyFont="1" applyFill="1" applyBorder="1" applyAlignment="1">
      <alignment horizontal="center" vertical="center" wrapText="1"/>
    </xf>
    <xf numFmtId="0" fontId="16" fillId="0" borderId="143" xfId="0" applyFont="1" applyFill="1" applyBorder="1" applyAlignment="1">
      <alignment horizontal="center" vertical="center" wrapText="1"/>
    </xf>
    <xf numFmtId="0" fontId="25" fillId="0" borderId="149" xfId="0" applyFont="1" applyFill="1" applyBorder="1">
      <alignment vertical="center"/>
    </xf>
    <xf numFmtId="0" fontId="25" fillId="0" borderId="143" xfId="0" applyFont="1" applyFill="1" applyBorder="1" applyAlignment="1">
      <alignment horizontal="center" vertical="center"/>
    </xf>
    <xf numFmtId="0" fontId="16" fillId="0" borderId="142" xfId="0" applyFont="1" applyFill="1" applyBorder="1" applyAlignment="1">
      <alignment horizontal="center" vertical="center"/>
    </xf>
    <xf numFmtId="0" fontId="42" fillId="0" borderId="143" xfId="0" applyFont="1" applyFill="1" applyBorder="1" applyAlignment="1">
      <alignment horizontal="center" vertical="center"/>
    </xf>
    <xf numFmtId="0" fontId="0" fillId="0" borderId="143" xfId="0" applyFont="1" applyFill="1" applyBorder="1" applyAlignment="1">
      <alignment horizontal="center" vertical="center" wrapText="1"/>
    </xf>
    <xf numFmtId="0" fontId="16" fillId="0" borderId="140" xfId="0" applyFont="1" applyFill="1" applyBorder="1" applyAlignment="1">
      <alignment horizontal="center" vertical="center" wrapText="1"/>
    </xf>
    <xf numFmtId="0" fontId="0" fillId="0" borderId="140" xfId="0" applyFont="1" applyFill="1" applyBorder="1" applyAlignment="1">
      <alignment horizontal="center" vertical="center" wrapText="1"/>
    </xf>
    <xf numFmtId="0" fontId="25" fillId="0" borderId="143" xfId="0" applyFont="1" applyBorder="1" applyAlignment="1">
      <alignment horizontal="center" vertical="center"/>
    </xf>
    <xf numFmtId="14" fontId="12" fillId="0" borderId="57" xfId="0" applyNumberFormat="1" applyFont="1" applyFill="1" applyBorder="1" applyAlignment="1">
      <alignment horizontal="right" vertical="center"/>
    </xf>
    <xf numFmtId="0" fontId="25" fillId="0" borderId="143" xfId="0" applyFont="1" applyFill="1" applyBorder="1" applyAlignment="1">
      <alignment horizontal="center" vertical="center" wrapText="1"/>
    </xf>
    <xf numFmtId="0" fontId="1" fillId="0" borderId="143" xfId="0" applyFont="1" applyFill="1" applyBorder="1" applyAlignment="1">
      <alignment horizontal="center" vertical="center" wrapText="1"/>
    </xf>
    <xf numFmtId="0" fontId="25" fillId="0" borderId="140" xfId="0" applyFont="1" applyFill="1" applyBorder="1" applyAlignment="1">
      <alignment horizontal="center" vertical="center" wrapText="1"/>
    </xf>
    <xf numFmtId="0" fontId="25" fillId="0" borderId="143" xfId="0" applyFont="1" applyBorder="1" applyAlignment="1">
      <alignment horizontal="center" vertical="center" wrapText="1"/>
    </xf>
    <xf numFmtId="0" fontId="25" fillId="0" borderId="0" xfId="0" applyFont="1">
      <alignment vertical="center"/>
    </xf>
    <xf numFmtId="0" fontId="22" fillId="0" borderId="145" xfId="1" applyFont="1" applyBorder="1" applyAlignment="1">
      <alignment horizontal="center" vertical="center" wrapText="1"/>
    </xf>
    <xf numFmtId="0" fontId="22" fillId="0" borderId="146" xfId="1" applyFont="1" applyBorder="1" applyAlignment="1">
      <alignment horizontal="center" vertical="center" wrapText="1"/>
    </xf>
    <xf numFmtId="0" fontId="1" fillId="0" borderId="42" xfId="1" applyFont="1" applyFill="1" applyBorder="1" applyAlignment="1">
      <alignment horizontal="center" vertical="center" wrapText="1"/>
    </xf>
    <xf numFmtId="177" fontId="16" fillId="0" borderId="29" xfId="1" applyNumberFormat="1" applyFont="1" applyBorder="1" applyAlignment="1">
      <alignment horizontal="center" vertical="center"/>
    </xf>
    <xf numFmtId="176" fontId="1" fillId="0" borderId="21" xfId="1" applyNumberFormat="1" applyFill="1" applyBorder="1" applyAlignment="1">
      <alignment horizontal="center" vertical="center"/>
    </xf>
    <xf numFmtId="0" fontId="17" fillId="0" borderId="159" xfId="1" applyFont="1" applyFill="1" applyBorder="1" applyAlignment="1">
      <alignment horizontal="center" vertical="center"/>
    </xf>
    <xf numFmtId="177" fontId="16" fillId="0" borderId="160" xfId="1" applyNumberFormat="1" applyFont="1" applyBorder="1" applyAlignment="1">
      <alignment horizontal="center" vertical="center"/>
    </xf>
    <xf numFmtId="0" fontId="19" fillId="0" borderId="0" xfId="1" applyNumberFormat="1" applyFont="1" applyFill="1" applyBorder="1" applyAlignment="1">
      <alignment horizontal="center" vertical="center"/>
    </xf>
    <xf numFmtId="177" fontId="16" fillId="0" borderId="90" xfId="1" applyNumberFormat="1" applyFont="1" applyBorder="1" applyAlignment="1">
      <alignment horizontal="center" vertical="center"/>
    </xf>
    <xf numFmtId="0" fontId="1" fillId="0" borderId="0" xfId="1" applyFont="1" applyBorder="1" applyAlignment="1">
      <alignment horizontal="center" vertical="center"/>
    </xf>
    <xf numFmtId="0" fontId="1" fillId="0" borderId="57" xfId="1" applyFont="1" applyBorder="1" applyAlignment="1">
      <alignment horizontal="center" vertical="center"/>
    </xf>
    <xf numFmtId="0" fontId="22" fillId="0" borderId="169" xfId="1" applyFont="1" applyBorder="1" applyAlignment="1">
      <alignment horizontal="center" vertical="center" wrapText="1"/>
    </xf>
    <xf numFmtId="0" fontId="22" fillId="0" borderId="148" xfId="1" applyFont="1" applyBorder="1" applyAlignment="1">
      <alignment horizontal="center" vertical="center" wrapText="1"/>
    </xf>
    <xf numFmtId="0" fontId="22" fillId="0" borderId="0" xfId="1" applyFont="1" applyAlignment="1">
      <alignment vertical="center" wrapText="1"/>
    </xf>
    <xf numFmtId="0" fontId="22" fillId="0" borderId="142" xfId="1" applyFont="1" applyBorder="1" applyAlignment="1">
      <alignment horizontal="left" vertical="center"/>
    </xf>
    <xf numFmtId="0" fontId="22" fillId="0" borderId="93" xfId="1" applyFont="1" applyBorder="1" applyAlignment="1">
      <alignment vertical="center" wrapText="1"/>
    </xf>
    <xf numFmtId="0" fontId="22" fillId="0" borderId="58" xfId="1" applyFont="1" applyBorder="1" applyAlignment="1">
      <alignment vertical="top"/>
    </xf>
    <xf numFmtId="0" fontId="1" fillId="0" borderId="21" xfId="1" applyFill="1" applyBorder="1" applyAlignment="1">
      <alignment horizontal="right" vertical="center"/>
    </xf>
    <xf numFmtId="176" fontId="1" fillId="0" borderId="21" xfId="1" applyNumberFormat="1" applyFill="1" applyBorder="1" applyAlignment="1">
      <alignment horizontal="left" vertical="center"/>
    </xf>
    <xf numFmtId="0" fontId="16" fillId="0" borderId="155" xfId="1" applyFont="1" applyFill="1" applyBorder="1" applyAlignment="1">
      <alignment horizontal="center" vertical="center"/>
    </xf>
    <xf numFmtId="0" fontId="17" fillId="0" borderId="170" xfId="1" applyFont="1" applyFill="1" applyBorder="1" applyAlignment="1">
      <alignment horizontal="center" vertical="center"/>
    </xf>
    <xf numFmtId="0" fontId="17" fillId="0" borderId="171" xfId="1" applyFont="1" applyFill="1" applyBorder="1" applyAlignment="1">
      <alignment horizontal="center" vertical="center"/>
    </xf>
    <xf numFmtId="0" fontId="1" fillId="3" borderId="20" xfId="1" applyFill="1" applyBorder="1">
      <alignment vertical="center"/>
    </xf>
    <xf numFmtId="0" fontId="16" fillId="0" borderId="80" xfId="1" applyFont="1" applyFill="1" applyBorder="1" applyAlignment="1">
      <alignment horizontal="center" vertical="center"/>
    </xf>
    <xf numFmtId="0" fontId="18" fillId="0" borderId="20" xfId="1" applyNumberFormat="1" applyFont="1" applyFill="1" applyBorder="1" applyAlignment="1">
      <alignment horizontal="center" vertical="center"/>
    </xf>
    <xf numFmtId="0" fontId="18" fillId="0" borderId="31" xfId="1" applyFont="1" applyFill="1" applyBorder="1" applyAlignment="1">
      <alignment horizontal="center" vertical="center"/>
    </xf>
    <xf numFmtId="0" fontId="1" fillId="3" borderId="102" xfId="1" applyFill="1" applyBorder="1">
      <alignment vertical="center"/>
    </xf>
    <xf numFmtId="0" fontId="18" fillId="0" borderId="57" xfId="0" applyNumberFormat="1" applyFont="1" applyFill="1" applyBorder="1" applyAlignment="1">
      <alignment horizontal="center" vertical="center"/>
    </xf>
    <xf numFmtId="0" fontId="1" fillId="0" borderId="50" xfId="1" applyFont="1" applyFill="1" applyBorder="1" applyAlignment="1">
      <alignment horizontal="justify" vertical="center"/>
    </xf>
    <xf numFmtId="0" fontId="1" fillId="0" borderId="0" xfId="1" applyAlignment="1">
      <alignment horizontal="left" vertical="center" wrapText="1"/>
    </xf>
    <xf numFmtId="0" fontId="0" fillId="0" borderId="61" xfId="1" applyFont="1" applyFill="1" applyBorder="1" applyAlignment="1">
      <alignment horizontal="center" vertical="center" wrapText="1"/>
    </xf>
    <xf numFmtId="0" fontId="1" fillId="0" borderId="72" xfId="1" applyFont="1" applyFill="1" applyBorder="1" applyAlignment="1">
      <alignment horizontal="center" vertical="center" wrapText="1"/>
    </xf>
    <xf numFmtId="0" fontId="19" fillId="0" borderId="39" xfId="1" applyFont="1" applyFill="1" applyBorder="1" applyAlignment="1">
      <alignment horizontal="center" vertical="center"/>
    </xf>
    <xf numFmtId="0" fontId="19" fillId="0" borderId="0" xfId="1" applyFont="1" applyFill="1" applyBorder="1" applyAlignment="1">
      <alignment horizontal="center" vertical="center"/>
    </xf>
    <xf numFmtId="0" fontId="19" fillId="0" borderId="47" xfId="1" applyFont="1" applyFill="1" applyBorder="1" applyAlignment="1">
      <alignment horizontal="center" vertical="center"/>
    </xf>
    <xf numFmtId="0" fontId="14" fillId="2" borderId="22" xfId="1" applyFont="1" applyFill="1" applyBorder="1" applyAlignment="1">
      <alignment horizontal="center" vertical="center"/>
    </xf>
    <xf numFmtId="0" fontId="14" fillId="2" borderId="38" xfId="1" applyFont="1" applyFill="1" applyBorder="1" applyAlignment="1">
      <alignment horizontal="center" vertical="center"/>
    </xf>
    <xf numFmtId="0" fontId="14" fillId="2" borderId="67" xfId="1" applyFont="1" applyFill="1" applyBorder="1" applyAlignment="1">
      <alignment horizontal="center" vertical="center"/>
    </xf>
    <xf numFmtId="0" fontId="1" fillId="0" borderId="20" xfId="1" applyBorder="1" applyAlignment="1">
      <alignment horizontal="left" vertical="center" wrapText="1"/>
    </xf>
    <xf numFmtId="0" fontId="1" fillId="0" borderId="23" xfId="1" applyBorder="1" applyAlignment="1">
      <alignment horizontal="left" vertical="center" wrapText="1"/>
    </xf>
    <xf numFmtId="0" fontId="1" fillId="0" borderId="39" xfId="1" applyBorder="1" applyAlignment="1">
      <alignment horizontal="left" vertical="center" wrapText="1"/>
    </xf>
    <xf numFmtId="0" fontId="1" fillId="0" borderId="36" xfId="1" applyBorder="1" applyAlignment="1">
      <alignment horizontal="left" vertical="center" wrapText="1"/>
    </xf>
    <xf numFmtId="0" fontId="1" fillId="0" borderId="68" xfId="1" applyBorder="1" applyAlignment="1">
      <alignment horizontal="left" vertical="center" wrapText="1"/>
    </xf>
    <xf numFmtId="0" fontId="1" fillId="0" borderId="69" xfId="1" applyBorder="1" applyAlignment="1">
      <alignment horizontal="left" vertical="center" wrapText="1"/>
    </xf>
    <xf numFmtId="0" fontId="26" fillId="0" borderId="120" xfId="1" applyFont="1" applyBorder="1" applyAlignment="1">
      <alignment horizontal="center" vertical="center"/>
    </xf>
    <xf numFmtId="0" fontId="26" fillId="0" borderId="21" xfId="1" applyFont="1" applyBorder="1" applyAlignment="1">
      <alignment horizontal="center" vertical="center"/>
    </xf>
    <xf numFmtId="0" fontId="26" fillId="0" borderId="23" xfId="1" applyFont="1" applyBorder="1" applyAlignment="1">
      <alignment horizontal="center" vertical="center"/>
    </xf>
    <xf numFmtId="0" fontId="26" fillId="0" borderId="126" xfId="1" applyFont="1" applyBorder="1" applyAlignment="1">
      <alignment horizontal="center" vertical="center"/>
    </xf>
    <xf numFmtId="0" fontId="26" fillId="0" borderId="76" xfId="1" applyFont="1" applyBorder="1" applyAlignment="1">
      <alignment horizontal="center" vertical="center"/>
    </xf>
    <xf numFmtId="0" fontId="26" fillId="0" borderId="69" xfId="1" applyFont="1" applyBorder="1" applyAlignment="1">
      <alignment horizontal="center" vertical="center"/>
    </xf>
    <xf numFmtId="177" fontId="30" fillId="0" borderId="20" xfId="1" applyNumberFormat="1" applyFont="1" applyBorder="1" applyAlignment="1">
      <alignment horizontal="center" vertical="center"/>
    </xf>
    <xf numFmtId="177" fontId="30" fillId="0" borderId="21" xfId="1" applyNumberFormat="1" applyFont="1" applyBorder="1" applyAlignment="1">
      <alignment horizontal="center" vertical="center"/>
    </xf>
    <xf numFmtId="177" fontId="30" fillId="0" borderId="37" xfId="1" applyNumberFormat="1" applyFont="1" applyBorder="1" applyAlignment="1">
      <alignment horizontal="center" vertical="center"/>
    </xf>
    <xf numFmtId="177" fontId="30" fillId="0" borderId="68" xfId="1" applyNumberFormat="1" applyFont="1" applyBorder="1" applyAlignment="1">
      <alignment horizontal="center" vertical="center"/>
    </xf>
    <xf numFmtId="177" fontId="30" fillId="0" borderId="76" xfId="1" applyNumberFormat="1" applyFont="1" applyBorder="1" applyAlignment="1">
      <alignment horizontal="center" vertical="center"/>
    </xf>
    <xf numFmtId="177" fontId="30" fillId="0" borderId="100" xfId="1" applyNumberFormat="1" applyFont="1" applyBorder="1" applyAlignment="1">
      <alignment horizontal="center" vertical="center"/>
    </xf>
    <xf numFmtId="0" fontId="1" fillId="8" borderId="40" xfId="1" applyFill="1" applyBorder="1" applyAlignment="1">
      <alignment horizontal="left" vertical="center"/>
    </xf>
    <xf numFmtId="0" fontId="1" fillId="8" borderId="41" xfId="1" applyFill="1" applyBorder="1" applyAlignment="1">
      <alignment horizontal="left" vertical="center"/>
    </xf>
    <xf numFmtId="0" fontId="1" fillId="8" borderId="92" xfId="1" applyFill="1" applyBorder="1" applyAlignment="1">
      <alignment horizontal="left" vertical="center"/>
    </xf>
    <xf numFmtId="0" fontId="26" fillId="8" borderId="124" xfId="1" applyFont="1" applyFill="1" applyBorder="1" applyAlignment="1">
      <alignment horizontal="center" vertical="center"/>
    </xf>
    <xf numFmtId="177" fontId="16" fillId="0" borderId="29" xfId="1" applyNumberFormat="1" applyFont="1" applyBorder="1" applyAlignment="1">
      <alignment horizontal="center" vertical="center"/>
    </xf>
    <xf numFmtId="177" fontId="16" fillId="0" borderId="46" xfId="1" applyNumberFormat="1" applyFont="1" applyBorder="1" applyAlignment="1">
      <alignment horizontal="center" vertical="center"/>
    </xf>
    <xf numFmtId="0" fontId="16" fillId="8" borderId="124" xfId="1" applyFont="1" applyFill="1" applyBorder="1" applyAlignment="1">
      <alignment horizontal="center" vertical="center"/>
    </xf>
    <xf numFmtId="0" fontId="1" fillId="0" borderId="20" xfId="1" applyFill="1" applyBorder="1" applyAlignment="1">
      <alignment horizontal="left" vertical="center" wrapText="1"/>
    </xf>
    <xf numFmtId="0" fontId="1" fillId="0" borderId="23" xfId="1" applyFill="1" applyBorder="1" applyAlignment="1">
      <alignment horizontal="left" vertical="center" wrapText="1"/>
    </xf>
    <xf numFmtId="0" fontId="1" fillId="0" borderId="39" xfId="1" applyFill="1" applyBorder="1" applyAlignment="1">
      <alignment horizontal="left" vertical="center" wrapText="1"/>
    </xf>
    <xf numFmtId="0" fontId="1" fillId="0" borderId="36" xfId="1" applyFill="1" applyBorder="1" applyAlignment="1">
      <alignment horizontal="left" vertical="center" wrapText="1"/>
    </xf>
    <xf numFmtId="0" fontId="1" fillId="0" borderId="68" xfId="1" applyFill="1" applyBorder="1" applyAlignment="1">
      <alignment horizontal="left" vertical="center" wrapText="1"/>
    </xf>
    <xf numFmtId="0" fontId="1" fillId="0" borderId="69" xfId="1" applyFill="1" applyBorder="1" applyAlignment="1">
      <alignment horizontal="left" vertical="center" wrapText="1"/>
    </xf>
    <xf numFmtId="0" fontId="0" fillId="0" borderId="42" xfId="1" applyFont="1" applyFill="1" applyBorder="1" applyAlignment="1">
      <alignment horizontal="center" vertical="center" wrapText="1"/>
    </xf>
    <xf numFmtId="0" fontId="0" fillId="0" borderId="52" xfId="1" applyFont="1" applyFill="1" applyBorder="1" applyAlignment="1">
      <alignment horizontal="center" vertical="center" wrapText="1"/>
    </xf>
    <xf numFmtId="177" fontId="16" fillId="0" borderId="114" xfId="1" applyNumberFormat="1" applyFont="1" applyBorder="1" applyAlignment="1">
      <alignment horizontal="center" vertical="center"/>
    </xf>
    <xf numFmtId="0" fontId="1" fillId="0" borderId="120" xfId="1" applyBorder="1" applyAlignment="1">
      <alignment horizontal="center" vertical="center" wrapText="1"/>
    </xf>
    <xf numFmtId="0" fontId="1" fillId="0" borderId="21" xfId="1" applyBorder="1" applyAlignment="1">
      <alignment horizontal="center" vertical="center" wrapText="1"/>
    </xf>
    <xf numFmtId="0" fontId="1" fillId="0" borderId="23" xfId="1" applyBorder="1" applyAlignment="1">
      <alignment horizontal="center" vertical="center" wrapText="1"/>
    </xf>
    <xf numFmtId="0" fontId="1" fillId="0" borderId="123" xfId="1" applyBorder="1" applyAlignment="1">
      <alignment horizontal="center" vertical="center" wrapText="1"/>
    </xf>
    <xf numFmtId="0" fontId="1" fillId="0" borderId="0" xfId="1" applyBorder="1" applyAlignment="1">
      <alignment horizontal="center" vertical="center" wrapText="1"/>
    </xf>
    <xf numFmtId="0" fontId="1" fillId="0" borderId="36" xfId="1" applyBorder="1" applyAlignment="1">
      <alignment horizontal="center" vertical="center" wrapText="1"/>
    </xf>
    <xf numFmtId="0" fontId="1" fillId="0" borderId="126" xfId="1" applyBorder="1" applyAlignment="1">
      <alignment horizontal="center" vertical="center" wrapText="1"/>
    </xf>
    <xf numFmtId="0" fontId="1" fillId="0" borderId="76" xfId="1" applyBorder="1" applyAlignment="1">
      <alignment horizontal="center" vertical="center" wrapText="1"/>
    </xf>
    <xf numFmtId="0" fontId="1" fillId="0" borderId="69" xfId="1" applyBorder="1" applyAlignment="1">
      <alignment horizontal="center" vertical="center" wrapText="1"/>
    </xf>
    <xf numFmtId="0" fontId="1" fillId="8" borderId="24" xfId="1" applyFill="1" applyBorder="1" applyAlignment="1">
      <alignment horizontal="left" vertical="center"/>
    </xf>
    <xf numFmtId="0" fontId="1" fillId="8" borderId="25" xfId="1" applyFill="1" applyBorder="1" applyAlignment="1">
      <alignment horizontal="left" vertical="center"/>
    </xf>
    <xf numFmtId="0" fontId="0" fillId="0" borderId="26"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128" xfId="1" applyFont="1" applyBorder="1" applyAlignment="1">
      <alignment horizontal="center" vertical="center" wrapText="1"/>
    </xf>
    <xf numFmtId="0" fontId="16" fillId="8" borderId="121" xfId="1" applyFont="1" applyFill="1" applyBorder="1" applyAlignment="1">
      <alignment horizontal="center" vertical="center"/>
    </xf>
    <xf numFmtId="0" fontId="1" fillId="8" borderId="70" xfId="1" applyFill="1" applyBorder="1" applyAlignment="1">
      <alignment horizontal="left" vertical="center"/>
    </xf>
    <xf numFmtId="0" fontId="1" fillId="8" borderId="71" xfId="1" applyFill="1" applyBorder="1" applyAlignment="1">
      <alignment horizontal="left" vertical="center"/>
    </xf>
    <xf numFmtId="0" fontId="1" fillId="8" borderId="127" xfId="1" applyFill="1" applyBorder="1" applyAlignment="1">
      <alignment horizontal="left" vertical="center"/>
    </xf>
    <xf numFmtId="0" fontId="26" fillId="8" borderId="129" xfId="1" applyFont="1" applyFill="1" applyBorder="1" applyAlignment="1">
      <alignment horizontal="center" vertical="center"/>
    </xf>
    <xf numFmtId="0" fontId="19" fillId="0" borderId="49" xfId="1" applyFont="1" applyFill="1" applyBorder="1" applyAlignment="1">
      <alignment horizontal="center" vertical="center"/>
    </xf>
    <xf numFmtId="0" fontId="0" fillId="0" borderId="26" xfId="1" applyFont="1" applyFill="1" applyBorder="1" applyAlignment="1">
      <alignment horizontal="center" vertical="center" wrapText="1"/>
    </xf>
    <xf numFmtId="0" fontId="0" fillId="0" borderId="72" xfId="1" applyFont="1" applyFill="1" applyBorder="1" applyAlignment="1">
      <alignment horizontal="center" vertical="center" wrapText="1"/>
    </xf>
    <xf numFmtId="0" fontId="1" fillId="0" borderId="61" xfId="1" applyFont="1" applyFill="1" applyBorder="1" applyAlignment="1">
      <alignment horizontal="center" vertical="center" wrapText="1"/>
    </xf>
    <xf numFmtId="0" fontId="1" fillId="0" borderId="42" xfId="1" applyFont="1" applyFill="1" applyBorder="1" applyAlignment="1">
      <alignment horizontal="center" vertical="center" wrapText="1"/>
    </xf>
    <xf numFmtId="0" fontId="1" fillId="0" borderId="52" xfId="1" applyFont="1" applyFill="1" applyBorder="1" applyAlignment="1">
      <alignment horizontal="center" vertical="center" wrapText="1"/>
    </xf>
    <xf numFmtId="0" fontId="22" fillId="0" borderId="61" xfId="1" applyFont="1" applyFill="1" applyBorder="1" applyAlignment="1">
      <alignment horizontal="center" vertical="center" wrapText="1"/>
    </xf>
    <xf numFmtId="0" fontId="22" fillId="0" borderId="72" xfId="1" applyFont="1" applyFill="1" applyBorder="1" applyAlignment="1">
      <alignment horizontal="center" vertical="center" wrapText="1"/>
    </xf>
    <xf numFmtId="0" fontId="19" fillId="0" borderId="39" xfId="1" applyNumberFormat="1" applyFont="1" applyFill="1" applyBorder="1" applyAlignment="1">
      <alignment horizontal="center" vertical="center"/>
    </xf>
    <xf numFmtId="0" fontId="19" fillId="0" borderId="0" xfId="1" applyNumberFormat="1" applyFont="1" applyFill="1" applyBorder="1" applyAlignment="1">
      <alignment horizontal="center" vertical="center"/>
    </xf>
    <xf numFmtId="0" fontId="19" fillId="0" borderId="47" xfId="1" applyNumberFormat="1" applyFont="1" applyFill="1" applyBorder="1" applyAlignment="1">
      <alignment horizontal="center" vertical="center"/>
    </xf>
    <xf numFmtId="0" fontId="1" fillId="0" borderId="21" xfId="1" applyBorder="1" applyAlignment="1">
      <alignment horizontal="left" vertical="center" wrapText="1"/>
    </xf>
    <xf numFmtId="0" fontId="1" fillId="0" borderId="76" xfId="1" applyBorder="1" applyAlignment="1">
      <alignment horizontal="left" vertical="center" wrapText="1"/>
    </xf>
    <xf numFmtId="0" fontId="1" fillId="0" borderId="20" xfId="1" applyFill="1" applyBorder="1" applyAlignment="1">
      <alignment horizontal="left" vertical="center"/>
    </xf>
    <xf numFmtId="0" fontId="1" fillId="0" borderId="68" xfId="1" applyFill="1" applyBorder="1" applyAlignment="1">
      <alignment horizontal="left" vertical="center"/>
    </xf>
    <xf numFmtId="0" fontId="16" fillId="8" borderId="155" xfId="1" applyFont="1" applyFill="1" applyBorder="1" applyAlignment="1">
      <alignment horizontal="center" vertical="center"/>
    </xf>
    <xf numFmtId="0" fontId="16" fillId="8" borderId="158" xfId="1" applyFont="1" applyFill="1" applyBorder="1" applyAlignment="1">
      <alignment horizontal="center" vertical="center"/>
    </xf>
    <xf numFmtId="0" fontId="1" fillId="0" borderId="21" xfId="1" applyFill="1" applyBorder="1" applyAlignment="1">
      <alignment horizontal="center" vertical="center"/>
    </xf>
    <xf numFmtId="0" fontId="1" fillId="0" borderId="76" xfId="1" applyFill="1" applyBorder="1" applyAlignment="1">
      <alignment horizontal="center" vertical="center"/>
    </xf>
    <xf numFmtId="0" fontId="1" fillId="0" borderId="26" xfId="1" applyFont="1" applyFill="1" applyBorder="1" applyAlignment="1">
      <alignment horizontal="center" vertical="center" wrapText="1"/>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28" fillId="0" borderId="76" xfId="1" applyFont="1" applyFill="1" applyBorder="1" applyAlignment="1">
      <alignment horizontal="center" vertical="center"/>
    </xf>
    <xf numFmtId="0" fontId="28" fillId="0" borderId="100" xfId="1" applyFont="1" applyFill="1" applyBorder="1" applyAlignment="1">
      <alignment horizontal="center" vertical="center"/>
    </xf>
    <xf numFmtId="176" fontId="1" fillId="0" borderId="21" xfId="1" applyNumberFormat="1" applyFill="1" applyBorder="1" applyAlignment="1">
      <alignment horizontal="center" vertical="center"/>
    </xf>
    <xf numFmtId="176" fontId="1" fillId="0" borderId="76" xfId="1" applyNumberFormat="1" applyFill="1" applyBorder="1" applyAlignment="1">
      <alignment horizontal="center" vertical="center"/>
    </xf>
    <xf numFmtId="176" fontId="1" fillId="0" borderId="31" xfId="1" applyNumberFormat="1" applyFill="1" applyBorder="1" applyAlignment="1">
      <alignment horizontal="center" vertical="center"/>
    </xf>
    <xf numFmtId="176" fontId="1" fillId="0" borderId="77" xfId="1" applyNumberFormat="1" applyFill="1" applyBorder="1" applyAlignment="1">
      <alignment horizontal="center" vertical="center"/>
    </xf>
    <xf numFmtId="0" fontId="17" fillId="0" borderId="156" xfId="1" applyFont="1" applyFill="1" applyBorder="1" applyAlignment="1">
      <alignment horizontal="center" vertical="center"/>
    </xf>
    <xf numFmtId="0" fontId="17" fillId="0" borderId="159" xfId="1" applyFont="1" applyFill="1" applyBorder="1" applyAlignment="1">
      <alignment horizontal="center" vertical="center"/>
    </xf>
    <xf numFmtId="177" fontId="16" fillId="0" borderId="157" xfId="1" applyNumberFormat="1" applyFont="1" applyBorder="1" applyAlignment="1">
      <alignment horizontal="center" vertical="center"/>
    </xf>
    <xf numFmtId="177" fontId="16" fillId="0" borderId="160" xfId="1" applyNumberFormat="1" applyFont="1" applyBorder="1" applyAlignment="1">
      <alignment horizontal="center" vertical="center"/>
    </xf>
    <xf numFmtId="178" fontId="1" fillId="0" borderId="61" xfId="1" applyNumberFormat="1" applyFont="1" applyFill="1" applyBorder="1" applyAlignment="1">
      <alignment horizontal="center" vertical="center" wrapText="1"/>
    </xf>
    <xf numFmtId="178" fontId="1" fillId="0" borderId="42" xfId="1" applyNumberFormat="1" applyFont="1" applyFill="1" applyBorder="1" applyAlignment="1">
      <alignment horizontal="center" vertical="center" wrapText="1"/>
    </xf>
    <xf numFmtId="178" fontId="1" fillId="0" borderId="52" xfId="1" applyNumberFormat="1" applyFont="1" applyFill="1" applyBorder="1" applyAlignment="1">
      <alignment horizontal="center" vertical="center" wrapText="1"/>
    </xf>
    <xf numFmtId="0" fontId="1" fillId="0" borderId="128" xfId="1" applyFont="1" applyFill="1" applyBorder="1" applyAlignment="1">
      <alignment horizontal="center" vertical="center" wrapText="1"/>
    </xf>
    <xf numFmtId="0" fontId="2" fillId="0" borderId="0" xfId="1" applyFont="1" applyAlignment="1">
      <alignment horizontal="center" vertical="center"/>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11" fillId="8" borderId="5" xfId="1" applyFont="1" applyFill="1" applyBorder="1" applyAlignment="1">
      <alignment horizontal="center" vertical="center" wrapText="1"/>
    </xf>
    <xf numFmtId="0" fontId="11" fillId="8" borderId="6" xfId="1" applyFont="1" applyFill="1" applyBorder="1" applyAlignment="1">
      <alignment horizontal="center" vertical="center" wrapText="1"/>
    </xf>
    <xf numFmtId="0" fontId="11" fillId="8" borderId="7" xfId="1" applyFont="1" applyFill="1" applyBorder="1" applyAlignment="1">
      <alignment horizontal="center" vertical="center" wrapText="1"/>
    </xf>
    <xf numFmtId="0" fontId="11" fillId="8" borderId="8" xfId="1" applyFont="1" applyFill="1" applyBorder="1" applyAlignment="1">
      <alignment horizontal="center" vertical="center" wrapText="1"/>
    </xf>
    <xf numFmtId="0" fontId="14" fillId="2" borderId="9" xfId="1" applyFont="1" applyFill="1" applyBorder="1" applyAlignment="1">
      <alignment horizontal="center" vertical="center"/>
    </xf>
    <xf numFmtId="0" fontId="14" fillId="2" borderId="10"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2" xfId="1" applyFont="1" applyFill="1" applyBorder="1" applyAlignment="1">
      <alignment horizontal="center" vertical="center"/>
    </xf>
    <xf numFmtId="0" fontId="1" fillId="2" borderId="14" xfId="1" applyFill="1" applyBorder="1" applyAlignment="1">
      <alignment horizontal="center" vertical="center" wrapText="1"/>
    </xf>
    <xf numFmtId="0" fontId="1" fillId="2" borderId="15" xfId="1" applyFill="1" applyBorder="1" applyAlignment="1">
      <alignment horizontal="center" vertical="center" wrapText="1"/>
    </xf>
    <xf numFmtId="0" fontId="1" fillId="2" borderId="15" xfId="1" applyFill="1" applyBorder="1" applyAlignment="1">
      <alignment horizontal="center" vertical="center"/>
    </xf>
    <xf numFmtId="0" fontId="1" fillId="2" borderId="17" xfId="1" applyFill="1" applyBorder="1" applyAlignment="1">
      <alignment horizontal="center" vertical="center" wrapText="1"/>
    </xf>
    <xf numFmtId="0" fontId="1" fillId="2" borderId="18" xfId="1" applyFill="1" applyBorder="1" applyAlignment="1">
      <alignment horizontal="center" vertical="center" wrapText="1"/>
    </xf>
    <xf numFmtId="0" fontId="1" fillId="2" borderId="19" xfId="1" applyFill="1" applyBorder="1" applyAlignment="1">
      <alignment horizontal="center" vertical="center" wrapText="1"/>
    </xf>
    <xf numFmtId="0" fontId="14" fillId="2" borderId="20" xfId="1" applyFont="1" applyFill="1" applyBorder="1" applyAlignment="1">
      <alignment horizontal="center" vertical="center"/>
    </xf>
    <xf numFmtId="0" fontId="14" fillId="2" borderId="21" xfId="1" applyFont="1" applyFill="1" applyBorder="1" applyAlignment="1">
      <alignment horizontal="center" vertical="center"/>
    </xf>
    <xf numFmtId="0" fontId="11" fillId="9" borderId="5" xfId="1" applyFont="1" applyFill="1" applyBorder="1" applyAlignment="1">
      <alignment horizontal="center" vertical="center" wrapText="1"/>
    </xf>
    <xf numFmtId="0" fontId="11" fillId="9" borderId="6" xfId="1" applyFont="1" applyFill="1" applyBorder="1" applyAlignment="1">
      <alignment horizontal="center" vertical="center" wrapText="1"/>
    </xf>
    <xf numFmtId="0" fontId="11" fillId="9" borderId="7" xfId="1" applyFont="1" applyFill="1" applyBorder="1" applyAlignment="1">
      <alignment horizontal="center" vertical="center" wrapText="1"/>
    </xf>
    <xf numFmtId="0" fontId="11" fillId="9" borderId="8" xfId="1" applyFont="1" applyFill="1" applyBorder="1" applyAlignment="1">
      <alignment horizontal="center" vertical="center" wrapText="1"/>
    </xf>
    <xf numFmtId="0" fontId="16" fillId="9" borderId="155" xfId="1" applyFont="1" applyFill="1" applyBorder="1" applyAlignment="1">
      <alignment horizontal="center" vertical="center"/>
    </xf>
    <xf numFmtId="0" fontId="16" fillId="9" borderId="161" xfId="1" applyFont="1" applyFill="1" applyBorder="1" applyAlignment="1">
      <alignment horizontal="center" vertical="center"/>
    </xf>
    <xf numFmtId="0" fontId="17" fillId="0" borderId="162" xfId="1" applyFont="1" applyFill="1" applyBorder="1" applyAlignment="1">
      <alignment horizontal="center" vertical="center"/>
    </xf>
    <xf numFmtId="177" fontId="16" fillId="0" borderId="90" xfId="1" applyNumberFormat="1" applyFont="1" applyBorder="1" applyAlignment="1">
      <alignment horizontal="center" vertical="center"/>
    </xf>
    <xf numFmtId="0" fontId="15" fillId="0" borderId="61" xfId="1" applyFont="1" applyFill="1" applyBorder="1" applyAlignment="1">
      <alignment horizontal="center" vertical="center" wrapText="1"/>
    </xf>
    <xf numFmtId="0" fontId="15" fillId="0" borderId="72" xfId="1" applyFont="1" applyFill="1" applyBorder="1" applyAlignment="1">
      <alignment horizontal="center" vertical="center" wrapText="1"/>
    </xf>
    <xf numFmtId="0" fontId="1" fillId="0" borderId="147" xfId="1" applyFill="1" applyBorder="1" applyAlignment="1">
      <alignment horizontal="left" vertical="center"/>
    </xf>
    <xf numFmtId="0" fontId="1" fillId="0" borderId="57" xfId="1" applyFill="1" applyBorder="1" applyAlignment="1">
      <alignment horizontal="center" vertical="center"/>
    </xf>
    <xf numFmtId="176" fontId="1" fillId="0" borderId="21" xfId="1" applyNumberFormat="1" applyFont="1" applyFill="1" applyBorder="1" applyAlignment="1">
      <alignment horizontal="center" vertical="center"/>
    </xf>
    <xf numFmtId="176" fontId="1" fillId="0" borderId="57" xfId="1" applyNumberFormat="1" applyFont="1" applyFill="1" applyBorder="1" applyAlignment="1">
      <alignment horizontal="center" vertical="center"/>
    </xf>
    <xf numFmtId="176" fontId="1" fillId="0" borderId="125" xfId="1" applyNumberFormat="1" applyFill="1" applyBorder="1" applyAlignment="1">
      <alignment horizontal="center" vertical="center"/>
    </xf>
    <xf numFmtId="0" fontId="43" fillId="0" borderId="61" xfId="1" applyFont="1" applyFill="1" applyBorder="1" applyAlignment="1">
      <alignment horizontal="center" vertical="center" wrapText="1"/>
    </xf>
    <xf numFmtId="0" fontId="44" fillId="0" borderId="42" xfId="1" applyFont="1" applyFill="1" applyBorder="1" applyAlignment="1">
      <alignment horizontal="center" vertical="center" wrapText="1"/>
    </xf>
    <xf numFmtId="0" fontId="44" fillId="0" borderId="52" xfId="1" applyFont="1" applyFill="1" applyBorder="1" applyAlignment="1">
      <alignment horizontal="center" vertical="center" wrapText="1"/>
    </xf>
    <xf numFmtId="0" fontId="1" fillId="0" borderId="20" xfId="1" applyBorder="1" applyAlignment="1">
      <alignment horizontal="center" vertical="center" wrapText="1"/>
    </xf>
    <xf numFmtId="0" fontId="1" fillId="0" borderId="39" xfId="1" applyBorder="1" applyAlignment="1">
      <alignment horizontal="center" vertical="center" wrapText="1"/>
    </xf>
    <xf numFmtId="0" fontId="1" fillId="0" borderId="68" xfId="1" applyBorder="1" applyAlignment="1">
      <alignment horizontal="center" vertical="center" wrapText="1"/>
    </xf>
    <xf numFmtId="0" fontId="1" fillId="3" borderId="145" xfId="1" applyFill="1" applyBorder="1" applyAlignment="1">
      <alignment horizontal="left" vertical="center"/>
    </xf>
    <xf numFmtId="0" fontId="1" fillId="3" borderId="68" xfId="1" applyFill="1" applyBorder="1" applyAlignment="1">
      <alignment horizontal="left" vertical="center"/>
    </xf>
    <xf numFmtId="0" fontId="1" fillId="0" borderId="66" xfId="1" applyFill="1" applyBorder="1" applyAlignment="1">
      <alignment horizontal="center" vertical="center"/>
    </xf>
    <xf numFmtId="176" fontId="1" fillId="0" borderId="66" xfId="1" applyNumberFormat="1" applyFill="1" applyBorder="1" applyAlignment="1">
      <alignment horizontal="center" vertical="center"/>
    </xf>
    <xf numFmtId="176" fontId="1" fillId="0" borderId="163" xfId="1" applyNumberFormat="1" applyFill="1" applyBorder="1" applyAlignment="1">
      <alignment horizontal="center" vertical="center"/>
    </xf>
    <xf numFmtId="0" fontId="16" fillId="9" borderId="164" xfId="1" applyFont="1" applyFill="1" applyBorder="1" applyAlignment="1">
      <alignment horizontal="center" vertical="center"/>
    </xf>
    <xf numFmtId="0" fontId="16" fillId="9" borderId="158" xfId="1" applyFont="1" applyFill="1" applyBorder="1" applyAlignment="1">
      <alignment horizontal="center" vertical="center"/>
    </xf>
    <xf numFmtId="0" fontId="17" fillId="0" borderId="165" xfId="1" applyFont="1" applyFill="1" applyBorder="1" applyAlignment="1">
      <alignment horizontal="center" vertical="center"/>
    </xf>
    <xf numFmtId="177" fontId="16" fillId="0" borderId="166" xfId="1" applyNumberFormat="1" applyFont="1" applyBorder="1" applyAlignment="1">
      <alignment horizontal="center" vertical="center"/>
    </xf>
    <xf numFmtId="0" fontId="1" fillId="0" borderId="26" xfId="1" applyFont="1" applyBorder="1" applyAlignment="1">
      <alignment horizontal="center" vertical="center"/>
    </xf>
    <xf numFmtId="0" fontId="1" fillId="0" borderId="42" xfId="1" applyFont="1" applyBorder="1" applyAlignment="1">
      <alignment horizontal="center" vertical="center"/>
    </xf>
    <xf numFmtId="0" fontId="1" fillId="0" borderId="72" xfId="1" applyFont="1" applyBorder="1" applyAlignment="1">
      <alignment horizontal="center" vertical="center"/>
    </xf>
    <xf numFmtId="177" fontId="16" fillId="0" borderId="86" xfId="1" applyNumberFormat="1" applyFont="1" applyBorder="1" applyAlignment="1">
      <alignment horizontal="center" vertical="center"/>
    </xf>
    <xf numFmtId="0" fontId="16" fillId="9" borderId="124" xfId="1" applyFont="1" applyFill="1" applyBorder="1" applyAlignment="1">
      <alignment horizontal="center" vertical="center"/>
    </xf>
    <xf numFmtId="0" fontId="1" fillId="9" borderId="40" xfId="1" applyFill="1" applyBorder="1" applyAlignment="1">
      <alignment horizontal="left" vertical="center"/>
    </xf>
    <xf numFmtId="0" fontId="1" fillId="9" borderId="41" xfId="1" applyFill="1" applyBorder="1" applyAlignment="1">
      <alignment horizontal="left" vertical="center"/>
    </xf>
    <xf numFmtId="0" fontId="1" fillId="9" borderId="92" xfId="1" applyFill="1" applyBorder="1" applyAlignment="1">
      <alignment horizontal="left" vertical="center"/>
    </xf>
    <xf numFmtId="0" fontId="1" fillId="9" borderId="24" xfId="1" applyFill="1" applyBorder="1" applyAlignment="1">
      <alignment horizontal="left" vertical="center"/>
    </xf>
    <xf numFmtId="0" fontId="1" fillId="9" borderId="25" xfId="1" applyFill="1" applyBorder="1" applyAlignment="1">
      <alignment horizontal="left" vertical="center"/>
    </xf>
    <xf numFmtId="0" fontId="16" fillId="9" borderId="121" xfId="1" applyFont="1" applyFill="1" applyBorder="1" applyAlignment="1">
      <alignment horizontal="center" vertical="center"/>
    </xf>
    <xf numFmtId="0" fontId="26" fillId="9" borderId="124" xfId="1" applyFont="1" applyFill="1" applyBorder="1" applyAlignment="1">
      <alignment horizontal="center" vertical="center"/>
    </xf>
    <xf numFmtId="0" fontId="1" fillId="9" borderId="70" xfId="1" applyFill="1" applyBorder="1" applyAlignment="1">
      <alignment horizontal="left" vertical="center"/>
    </xf>
    <xf numFmtId="0" fontId="1" fillId="9" borderId="71" xfId="1" applyFill="1" applyBorder="1" applyAlignment="1">
      <alignment horizontal="left" vertical="center"/>
    </xf>
    <xf numFmtId="0" fontId="1" fillId="9" borderId="127" xfId="1" applyFill="1" applyBorder="1" applyAlignment="1">
      <alignment horizontal="left" vertical="center"/>
    </xf>
    <xf numFmtId="0" fontId="26" fillId="9" borderId="129" xfId="1" applyFont="1" applyFill="1" applyBorder="1" applyAlignment="1">
      <alignment horizontal="center" vertical="center"/>
    </xf>
    <xf numFmtId="0" fontId="16" fillId="0" borderId="66" xfId="0" applyFont="1" applyFill="1" applyBorder="1" applyAlignment="1">
      <alignment horizontal="center" vertical="center" textRotation="255"/>
    </xf>
    <xf numFmtId="0" fontId="16" fillId="0" borderId="93" xfId="0" applyFont="1" applyFill="1" applyBorder="1" applyAlignment="1">
      <alignment horizontal="center" vertical="center" textRotation="255"/>
    </xf>
    <xf numFmtId="0" fontId="16" fillId="0" borderId="0" xfId="0" applyFont="1" applyFill="1" applyBorder="1" applyAlignment="1">
      <alignment horizontal="center" vertical="center" textRotation="255"/>
    </xf>
    <xf numFmtId="0" fontId="16" fillId="0" borderId="36" xfId="0" applyFont="1" applyFill="1" applyBorder="1" applyAlignment="1">
      <alignment horizontal="center" vertical="center" textRotation="255"/>
    </xf>
    <xf numFmtId="0" fontId="16" fillId="0" borderId="57" xfId="0" applyFont="1" applyFill="1" applyBorder="1" applyAlignment="1">
      <alignment horizontal="center" vertical="center" textRotation="255"/>
    </xf>
    <xf numFmtId="0" fontId="16" fillId="0" borderId="58" xfId="0" applyFont="1" applyFill="1" applyBorder="1" applyAlignment="1">
      <alignment horizontal="center" vertical="center" textRotation="255"/>
    </xf>
    <xf numFmtId="0" fontId="0" fillId="0" borderId="143" xfId="0" applyBorder="1" applyAlignment="1">
      <alignment horizontal="center" vertical="center" textRotation="255"/>
    </xf>
    <xf numFmtId="0" fontId="14" fillId="6" borderId="145" xfId="0" applyFont="1" applyFill="1" applyBorder="1" applyAlignment="1">
      <alignment horizontal="center" vertical="center"/>
    </xf>
    <xf numFmtId="0" fontId="14" fillId="6" borderId="147" xfId="0" applyFont="1" applyFill="1" applyBorder="1" applyAlignment="1">
      <alignment horizontal="center" vertical="center"/>
    </xf>
    <xf numFmtId="0" fontId="16" fillId="0" borderId="145" xfId="0" applyFont="1" applyFill="1" applyBorder="1" applyAlignment="1">
      <alignment horizontal="center" vertical="center" textRotation="255"/>
    </xf>
    <xf numFmtId="0" fontId="16" fillId="0" borderId="39" xfId="0" applyFont="1" applyFill="1" applyBorder="1" applyAlignment="1">
      <alignment horizontal="center" vertical="center" textRotation="255"/>
    </xf>
    <xf numFmtId="0" fontId="16" fillId="0" borderId="147" xfId="0" applyFont="1" applyFill="1" applyBorder="1" applyAlignment="1">
      <alignment horizontal="center" vertical="center" textRotation="255"/>
    </xf>
    <xf numFmtId="0" fontId="16" fillId="0" borderId="146" xfId="0" applyFont="1" applyFill="1" applyBorder="1" applyAlignment="1">
      <alignment horizontal="center" vertical="center" textRotation="255"/>
    </xf>
    <xf numFmtId="0" fontId="16" fillId="0" borderId="144" xfId="0" applyFont="1" applyFill="1" applyBorder="1" applyAlignment="1">
      <alignment horizontal="center" vertical="center" textRotation="255"/>
    </xf>
    <xf numFmtId="0" fontId="16" fillId="0" borderId="148" xfId="0" applyFont="1" applyFill="1" applyBorder="1" applyAlignment="1">
      <alignment horizontal="center" vertical="center" textRotation="255"/>
    </xf>
    <xf numFmtId="0" fontId="16" fillId="0" borderId="146" xfId="0" applyFont="1" applyFill="1" applyBorder="1" applyAlignment="1">
      <alignment horizontal="center" vertical="center" textRotation="255" wrapText="1"/>
    </xf>
    <xf numFmtId="0" fontId="16" fillId="0" borderId="144" xfId="0" applyFont="1" applyFill="1" applyBorder="1" applyAlignment="1">
      <alignment horizontal="center" vertical="center" textRotation="255" wrapText="1"/>
    </xf>
    <xf numFmtId="0" fontId="16" fillId="0" borderId="148" xfId="0" applyFont="1" applyFill="1" applyBorder="1" applyAlignment="1">
      <alignment horizontal="center" vertical="center" textRotation="255" wrapText="1"/>
    </xf>
    <xf numFmtId="0" fontId="14" fillId="6" borderId="66" xfId="0" applyFont="1" applyFill="1" applyBorder="1" applyAlignment="1">
      <alignment horizontal="center" vertical="center"/>
    </xf>
    <xf numFmtId="0" fontId="14" fillId="6" borderId="93" xfId="0" applyFont="1" applyFill="1" applyBorder="1" applyAlignment="1">
      <alignment horizontal="center" vertical="center"/>
    </xf>
    <xf numFmtId="0" fontId="14" fillId="6" borderId="57" xfId="0" applyFont="1" applyFill="1" applyBorder="1" applyAlignment="1">
      <alignment horizontal="center" vertical="center"/>
    </xf>
    <xf numFmtId="0" fontId="14" fillId="6" borderId="58" xfId="0" applyFont="1" applyFill="1" applyBorder="1" applyAlignment="1">
      <alignment horizontal="center" vertical="center"/>
    </xf>
    <xf numFmtId="0" fontId="14" fillId="6" borderId="146" xfId="0" applyFont="1" applyFill="1" applyBorder="1" applyAlignment="1">
      <alignment horizontal="center" vertical="center"/>
    </xf>
    <xf numFmtId="0" fontId="14" fillId="6" borderId="148" xfId="0" applyFont="1" applyFill="1" applyBorder="1" applyAlignment="1">
      <alignment horizontal="center" vertical="center"/>
    </xf>
    <xf numFmtId="0" fontId="31" fillId="0" borderId="57" xfId="0" applyFont="1" applyFill="1" applyBorder="1" applyAlignment="1">
      <alignment horizontal="left" vertical="center"/>
    </xf>
    <xf numFmtId="0" fontId="16" fillId="0" borderId="145" xfId="0" applyNumberFormat="1" applyFont="1" applyFill="1" applyBorder="1" applyAlignment="1">
      <alignment horizontal="center" vertical="center" textRotation="255"/>
    </xf>
    <xf numFmtId="0" fontId="16" fillId="0" borderId="93" xfId="0" applyNumberFormat="1" applyFont="1" applyFill="1" applyBorder="1" applyAlignment="1">
      <alignment horizontal="center" vertical="center" textRotation="255"/>
    </xf>
    <xf numFmtId="0" fontId="16" fillId="0" borderId="39" xfId="0" applyNumberFormat="1" applyFont="1" applyFill="1" applyBorder="1" applyAlignment="1">
      <alignment horizontal="center" vertical="center" textRotation="255"/>
    </xf>
    <xf numFmtId="0" fontId="16" fillId="0" borderId="36" xfId="0" applyNumberFormat="1" applyFont="1" applyFill="1" applyBorder="1" applyAlignment="1">
      <alignment horizontal="center" vertical="center" textRotation="255"/>
    </xf>
    <xf numFmtId="0" fontId="16" fillId="0" borderId="147" xfId="0" applyNumberFormat="1" applyFont="1" applyFill="1" applyBorder="1" applyAlignment="1">
      <alignment horizontal="center" vertical="center" textRotation="255"/>
    </xf>
    <xf numFmtId="0" fontId="16" fillId="0" borderId="58" xfId="0" applyNumberFormat="1" applyFont="1" applyFill="1" applyBorder="1" applyAlignment="1">
      <alignment horizontal="center" vertical="center" textRotation="255"/>
    </xf>
    <xf numFmtId="0" fontId="16" fillId="0" borderId="146" xfId="0" applyNumberFormat="1" applyFont="1" applyFill="1" applyBorder="1" applyAlignment="1">
      <alignment horizontal="center" vertical="center" textRotation="255"/>
    </xf>
    <xf numFmtId="0" fontId="16" fillId="0" borderId="144" xfId="0" applyNumberFormat="1" applyFont="1" applyFill="1" applyBorder="1" applyAlignment="1">
      <alignment horizontal="center" vertical="center" textRotation="255"/>
    </xf>
    <xf numFmtId="0" fontId="16" fillId="0" borderId="148" xfId="0" applyNumberFormat="1" applyFont="1" applyFill="1" applyBorder="1" applyAlignment="1">
      <alignment horizontal="center" vertical="center" textRotation="255"/>
    </xf>
    <xf numFmtId="0" fontId="8" fillId="0" borderId="0" xfId="1" applyFont="1" applyBorder="1" applyAlignment="1">
      <alignment horizontal="left" vertical="center"/>
    </xf>
    <xf numFmtId="0" fontId="22" fillId="0" borderId="0" xfId="1" applyFont="1" applyBorder="1" applyAlignment="1">
      <alignment horizontal="left" vertical="center"/>
    </xf>
    <xf numFmtId="0" fontId="22" fillId="0" borderId="145" xfId="1" applyFont="1" applyBorder="1" applyAlignment="1">
      <alignment horizontal="center" vertical="center"/>
    </xf>
    <xf numFmtId="0" fontId="22" fillId="0" borderId="93" xfId="1" applyFont="1" applyBorder="1" applyAlignment="1">
      <alignment horizontal="center" vertical="center"/>
    </xf>
    <xf numFmtId="0" fontId="22" fillId="0" borderId="147" xfId="1" applyFont="1" applyBorder="1" applyAlignment="1">
      <alignment horizontal="center" vertical="center"/>
    </xf>
    <xf numFmtId="0" fontId="22" fillId="0" borderId="58" xfId="1" applyFont="1" applyBorder="1" applyAlignment="1">
      <alignment horizontal="center" vertical="center"/>
    </xf>
    <xf numFmtId="0" fontId="22" fillId="0" borderId="145" xfId="1" applyFont="1" applyBorder="1" applyAlignment="1">
      <alignment horizontal="center" vertical="center" wrapText="1"/>
    </xf>
    <xf numFmtId="0" fontId="22" fillId="0" borderId="146" xfId="1" applyFont="1" applyBorder="1" applyAlignment="1">
      <alignment horizontal="center" vertical="center" wrapText="1"/>
    </xf>
    <xf numFmtId="0" fontId="22" fillId="0" borderId="148" xfId="1" applyFont="1" applyBorder="1" applyAlignment="1">
      <alignment horizontal="center" vertical="center"/>
    </xf>
  </cellXfs>
  <cellStyles count="2">
    <cellStyle name="標準" xfId="0" builtinId="0"/>
    <cellStyle name="標準 2" xfId="1"/>
  </cellStyles>
  <dxfs count="62">
    <dxf>
      <font>
        <condense val="0"/>
        <extend val="0"/>
        <color indexed="61"/>
      </font>
      <fill>
        <patternFill>
          <bgColor indexed="45"/>
        </patternFill>
      </fill>
    </dxf>
    <dxf>
      <font>
        <condense val="0"/>
        <extend val="0"/>
        <color indexed="61"/>
      </font>
      <fill>
        <patternFill>
          <bgColor indexed="45"/>
        </patternFill>
      </fill>
    </dxf>
    <dxf>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s>
  <tableStyles count="0" defaultTableStyle="TableStyleMedium2" defaultPivotStyle="PivotStyleLight16"/>
  <colors>
    <mruColors>
      <color rgb="FFA4EBFC"/>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423333</xdr:colOff>
      <xdr:row>1</xdr:row>
      <xdr:rowOff>84666</xdr:rowOff>
    </xdr:from>
    <xdr:to>
      <xdr:col>20</xdr:col>
      <xdr:colOff>110377</xdr:colOff>
      <xdr:row>2</xdr:row>
      <xdr:rowOff>238486</xdr:rowOff>
    </xdr:to>
    <xdr:sp macro="" textlink="">
      <xdr:nvSpPr>
        <xdr:cNvPr id="3" name="角丸四角形吹き出し 2"/>
        <xdr:cNvSpPr/>
      </xdr:nvSpPr>
      <xdr:spPr>
        <a:xfrm>
          <a:off x="9937750" y="613833"/>
          <a:ext cx="3253627" cy="555986"/>
        </a:xfrm>
        <a:prstGeom prst="wedgeRoundRectCallout">
          <a:avLst>
            <a:gd name="adj1" fmla="val -88042"/>
            <a:gd name="adj2" fmla="val 253906"/>
            <a:gd name="adj3" fmla="val 16667"/>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評価を入力ドロップダウンより選択</a:t>
          </a:r>
          <a:endParaRPr kumimoji="1" lang="en-US" altLang="ja-JP" sz="1100"/>
        </a:p>
        <a:p>
          <a:pPr algn="ctr"/>
          <a:r>
            <a:rPr kumimoji="1" lang="ja-JP" altLang="en-US" sz="1100"/>
            <a:t>（評価</a:t>
          </a:r>
          <a:r>
            <a:rPr kumimoji="1" lang="en-US" altLang="ja-JP" sz="1100"/>
            <a:t>【S】</a:t>
          </a:r>
          <a:r>
            <a:rPr kumimoji="1" lang="ja-JP" altLang="en-US" sz="1100"/>
            <a:t>は</a:t>
          </a:r>
          <a:r>
            <a:rPr kumimoji="1" lang="en-US" altLang="ja-JP" sz="1100"/>
            <a:t>【A】</a:t>
          </a:r>
          <a:r>
            <a:rPr kumimoji="1" lang="ja-JP" altLang="en-US" sz="1100"/>
            <a:t>で入力）</a:t>
          </a:r>
        </a:p>
      </xdr:txBody>
    </xdr:sp>
    <xdr:clientData/>
  </xdr:twoCellAnchor>
  <xdr:twoCellAnchor>
    <xdr:from>
      <xdr:col>1</xdr:col>
      <xdr:colOff>910166</xdr:colOff>
      <xdr:row>21</xdr:row>
      <xdr:rowOff>95250</xdr:rowOff>
    </xdr:from>
    <xdr:to>
      <xdr:col>2</xdr:col>
      <xdr:colOff>1484689</xdr:colOff>
      <xdr:row>23</xdr:row>
      <xdr:rowOff>38742</xdr:rowOff>
    </xdr:to>
    <xdr:sp macro="" textlink="">
      <xdr:nvSpPr>
        <xdr:cNvPr id="4" name="角丸四角形吹き出し 3"/>
        <xdr:cNvSpPr/>
      </xdr:nvSpPr>
      <xdr:spPr>
        <a:xfrm>
          <a:off x="1259416" y="6191250"/>
          <a:ext cx="1537606" cy="430325"/>
        </a:xfrm>
        <a:prstGeom prst="wedgeRoundRectCallout">
          <a:avLst>
            <a:gd name="adj1" fmla="val 144028"/>
            <a:gd name="adj2" fmla="val -188041"/>
            <a:gd name="adj3" fmla="val 16667"/>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科目名を入力</a:t>
          </a:r>
        </a:p>
      </xdr:txBody>
    </xdr:sp>
    <xdr:clientData/>
  </xdr:twoCellAnchor>
  <xdr:twoCellAnchor>
    <xdr:from>
      <xdr:col>1</xdr:col>
      <xdr:colOff>127000</xdr:colOff>
      <xdr:row>31</xdr:row>
      <xdr:rowOff>74083</xdr:rowOff>
    </xdr:from>
    <xdr:to>
      <xdr:col>3</xdr:col>
      <xdr:colOff>72381</xdr:colOff>
      <xdr:row>35</xdr:row>
      <xdr:rowOff>44412</xdr:rowOff>
    </xdr:to>
    <xdr:sp macro="" textlink="">
      <xdr:nvSpPr>
        <xdr:cNvPr id="5" name="角丸四角形吹き出し 4"/>
        <xdr:cNvSpPr/>
      </xdr:nvSpPr>
      <xdr:spPr>
        <a:xfrm>
          <a:off x="476250" y="8604250"/>
          <a:ext cx="3808298" cy="943995"/>
        </a:xfrm>
        <a:prstGeom prst="wedgeRoundRectCallout">
          <a:avLst>
            <a:gd name="adj1" fmla="val 169517"/>
            <a:gd name="adj2" fmla="val -145831"/>
            <a:gd name="adj3" fmla="val 16667"/>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記入された成績評価を点数に換算して表示。</a:t>
          </a:r>
          <a:endParaRPr kumimoji="1" lang="en-US" altLang="ja-JP" sz="1100"/>
        </a:p>
        <a:p>
          <a:pPr algn="ctr">
            <a:lnSpc>
              <a:spcPts val="1300"/>
            </a:lnSpc>
          </a:pPr>
          <a:r>
            <a:rPr kumimoji="1" lang="ja-JP" altLang="en-US" sz="1100"/>
            <a:t>成績評価の記入がない場合は「－」を表示します。</a:t>
          </a:r>
        </a:p>
      </xdr:txBody>
    </xdr:sp>
    <xdr:clientData/>
  </xdr:twoCellAnchor>
  <xdr:twoCellAnchor>
    <xdr:from>
      <xdr:col>3</xdr:col>
      <xdr:colOff>2074332</xdr:colOff>
      <xdr:row>38</xdr:row>
      <xdr:rowOff>148167</xdr:rowOff>
    </xdr:from>
    <xdr:to>
      <xdr:col>12</xdr:col>
      <xdr:colOff>205807</xdr:colOff>
      <xdr:row>42</xdr:row>
      <xdr:rowOff>118495</xdr:rowOff>
    </xdr:to>
    <xdr:sp macro="" textlink="">
      <xdr:nvSpPr>
        <xdr:cNvPr id="7" name="角丸四角形吹き出し 6"/>
        <xdr:cNvSpPr/>
      </xdr:nvSpPr>
      <xdr:spPr>
        <a:xfrm>
          <a:off x="6286499" y="10382250"/>
          <a:ext cx="4015808" cy="943995"/>
        </a:xfrm>
        <a:prstGeom prst="wedgeRoundRectCallout">
          <a:avLst>
            <a:gd name="adj1" fmla="val 62890"/>
            <a:gd name="adj2" fmla="val 119296"/>
            <a:gd name="adj3" fmla="val 16667"/>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計算結果が表示されます。取得条件を満たさない</a:t>
          </a:r>
          <a:endParaRPr kumimoji="1" lang="en-US" altLang="ja-JP" sz="1100"/>
        </a:p>
        <a:p>
          <a:pPr algn="ctr">
            <a:lnSpc>
              <a:spcPts val="1300"/>
            </a:lnSpc>
          </a:pPr>
          <a:r>
            <a:rPr kumimoji="1" lang="ja-JP" altLang="en-US" sz="1100"/>
            <a:t>場合は「未達」を表示します。</a:t>
          </a:r>
        </a:p>
      </xdr:txBody>
    </xdr:sp>
    <xdr:clientData/>
  </xdr:twoCellAnchor>
  <xdr:twoCellAnchor>
    <xdr:from>
      <xdr:col>7</xdr:col>
      <xdr:colOff>455084</xdr:colOff>
      <xdr:row>47</xdr:row>
      <xdr:rowOff>190500</xdr:rowOff>
    </xdr:from>
    <xdr:to>
      <xdr:col>15</xdr:col>
      <xdr:colOff>56885</xdr:colOff>
      <xdr:row>51</xdr:row>
      <xdr:rowOff>160828</xdr:rowOff>
    </xdr:to>
    <xdr:sp macro="" textlink="">
      <xdr:nvSpPr>
        <xdr:cNvPr id="8" name="角丸四角形吹き出し 7"/>
        <xdr:cNvSpPr/>
      </xdr:nvSpPr>
      <xdr:spPr>
        <a:xfrm>
          <a:off x="7662334" y="12615333"/>
          <a:ext cx="3464718" cy="943995"/>
        </a:xfrm>
        <a:prstGeom prst="wedgeRoundRectCallout">
          <a:avLst>
            <a:gd name="adj1" fmla="val 60320"/>
            <a:gd name="adj2" fmla="val 217815"/>
            <a:gd name="adj3" fmla="val 16667"/>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計算結果が表示されます。取得条件を満たさない</a:t>
          </a:r>
          <a:endParaRPr kumimoji="1" lang="en-US" altLang="ja-JP" sz="1100"/>
        </a:p>
        <a:p>
          <a:pPr algn="ctr">
            <a:lnSpc>
              <a:spcPts val="1300"/>
            </a:lnSpc>
          </a:pPr>
          <a:r>
            <a:rPr kumimoji="1" lang="ja-JP" altLang="en-US" sz="1100"/>
            <a:t>場合は「</a:t>
          </a:r>
          <a:r>
            <a:rPr kumimoji="1" lang="en-US" altLang="ja-JP" sz="1100"/>
            <a:t>-</a:t>
          </a:r>
          <a:r>
            <a:rPr kumimoji="1" lang="ja-JP" altLang="en-US" sz="1100"/>
            <a:t>」を表示します。</a:t>
          </a:r>
        </a:p>
      </xdr:txBody>
    </xdr:sp>
    <xdr:clientData/>
  </xdr:twoCellAnchor>
  <xdr:twoCellAnchor>
    <xdr:from>
      <xdr:col>22</xdr:col>
      <xdr:colOff>1058334</xdr:colOff>
      <xdr:row>7</xdr:row>
      <xdr:rowOff>169333</xdr:rowOff>
    </xdr:from>
    <xdr:to>
      <xdr:col>22</xdr:col>
      <xdr:colOff>2903802</xdr:colOff>
      <xdr:row>10</xdr:row>
      <xdr:rowOff>90525</xdr:rowOff>
    </xdr:to>
    <xdr:sp macro="" textlink="">
      <xdr:nvSpPr>
        <xdr:cNvPr id="9" name="角丸四角形吹き出し 8"/>
        <xdr:cNvSpPr/>
      </xdr:nvSpPr>
      <xdr:spPr>
        <a:xfrm>
          <a:off x="18002251" y="2857500"/>
          <a:ext cx="1845468" cy="651442"/>
        </a:xfrm>
        <a:prstGeom prst="wedgeRoundRectCallout">
          <a:avLst>
            <a:gd name="adj1" fmla="val 159416"/>
            <a:gd name="adj2" fmla="val -130497"/>
            <a:gd name="adj3" fmla="val 16667"/>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評価を入力</a:t>
          </a:r>
          <a:endParaRPr kumimoji="1" lang="en-US" altLang="ja-JP" sz="1100"/>
        </a:p>
        <a:p>
          <a:pPr algn="ctr"/>
          <a:r>
            <a:rPr kumimoji="1" lang="ja-JP" altLang="en-US" sz="1100"/>
            <a:t>ドロップダウンより選択</a:t>
          </a:r>
        </a:p>
      </xdr:txBody>
    </xdr:sp>
    <xdr:clientData/>
  </xdr:twoCellAnchor>
  <xdr:twoCellAnchor>
    <xdr:from>
      <xdr:col>21</xdr:col>
      <xdr:colOff>84667</xdr:colOff>
      <xdr:row>18</xdr:row>
      <xdr:rowOff>137583</xdr:rowOff>
    </xdr:from>
    <xdr:to>
      <xdr:col>21</xdr:col>
      <xdr:colOff>1930135</xdr:colOff>
      <xdr:row>21</xdr:row>
      <xdr:rowOff>58775</xdr:rowOff>
    </xdr:to>
    <xdr:sp macro="" textlink="">
      <xdr:nvSpPr>
        <xdr:cNvPr id="10" name="角丸四角形吹き出し 9"/>
        <xdr:cNvSpPr/>
      </xdr:nvSpPr>
      <xdr:spPr>
        <a:xfrm>
          <a:off x="14128750" y="5503333"/>
          <a:ext cx="1845468" cy="651442"/>
        </a:xfrm>
        <a:prstGeom prst="wedgeRoundRectCallout">
          <a:avLst>
            <a:gd name="adj1" fmla="val 159416"/>
            <a:gd name="adj2" fmla="val -130497"/>
            <a:gd name="adj3" fmla="val 16667"/>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評価を入力</a:t>
          </a:r>
          <a:endParaRPr kumimoji="1" lang="en-US" altLang="ja-JP" sz="1100"/>
        </a:p>
        <a:p>
          <a:pPr algn="ctr"/>
          <a:r>
            <a:rPr kumimoji="1" lang="ja-JP" altLang="en-US" sz="1100"/>
            <a:t>ドロップダウンより選択</a:t>
          </a:r>
        </a:p>
      </xdr:txBody>
    </xdr:sp>
    <xdr:clientData/>
  </xdr:twoCellAnchor>
  <xdr:twoCellAnchor>
    <xdr:from>
      <xdr:col>21</xdr:col>
      <xdr:colOff>476250</xdr:colOff>
      <xdr:row>29</xdr:row>
      <xdr:rowOff>179917</xdr:rowOff>
    </xdr:from>
    <xdr:to>
      <xdr:col>21</xdr:col>
      <xdr:colOff>2013856</xdr:colOff>
      <xdr:row>31</xdr:row>
      <xdr:rowOff>123408</xdr:rowOff>
    </xdr:to>
    <xdr:sp macro="" textlink="">
      <xdr:nvSpPr>
        <xdr:cNvPr id="11" name="角丸四角形吹き出し 10"/>
        <xdr:cNvSpPr/>
      </xdr:nvSpPr>
      <xdr:spPr>
        <a:xfrm>
          <a:off x="14520333" y="8223250"/>
          <a:ext cx="1537606" cy="430325"/>
        </a:xfrm>
        <a:prstGeom prst="wedgeRoundRectCallout">
          <a:avLst>
            <a:gd name="adj1" fmla="val 127853"/>
            <a:gd name="adj2" fmla="val 109237"/>
            <a:gd name="adj3" fmla="val 16667"/>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科目名を入力</a:t>
          </a:r>
        </a:p>
      </xdr:txBody>
    </xdr:sp>
    <xdr:clientData/>
  </xdr:twoCellAnchor>
  <xdr:twoCellAnchor>
    <xdr:from>
      <xdr:col>19</xdr:col>
      <xdr:colOff>317500</xdr:colOff>
      <xdr:row>41</xdr:row>
      <xdr:rowOff>222250</xdr:rowOff>
    </xdr:from>
    <xdr:to>
      <xdr:col>21</xdr:col>
      <xdr:colOff>2236864</xdr:colOff>
      <xdr:row>45</xdr:row>
      <xdr:rowOff>240202</xdr:rowOff>
    </xdr:to>
    <xdr:sp macro="" textlink="">
      <xdr:nvSpPr>
        <xdr:cNvPr id="12" name="角丸四角形吹き出し 11"/>
        <xdr:cNvSpPr/>
      </xdr:nvSpPr>
      <xdr:spPr>
        <a:xfrm>
          <a:off x="13049250" y="11186583"/>
          <a:ext cx="3231697" cy="991619"/>
        </a:xfrm>
        <a:prstGeom prst="wedgeRoundRectCallout">
          <a:avLst>
            <a:gd name="adj1" fmla="val 89539"/>
            <a:gd name="adj2" fmla="val -29974"/>
            <a:gd name="adj3" fmla="val 16667"/>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対応科目に入らない科目は全てこちらへ入力。</a:t>
          </a:r>
          <a:endParaRPr kumimoji="1" lang="en-US" altLang="ja-JP" sz="1100"/>
        </a:p>
        <a:p>
          <a:pPr algn="ctr"/>
          <a:r>
            <a:rPr kumimoji="1" lang="ja-JP" altLang="en-US" sz="1100" b="0" i="0" u="none" strike="noStrike">
              <a:solidFill>
                <a:schemeClr val="lt1"/>
              </a:solidFill>
              <a:latin typeface="+mn-lt"/>
              <a:ea typeface="+mn-ea"/>
              <a:cs typeface="+mn-cs"/>
            </a:rPr>
            <a:t>また単位数が</a:t>
          </a:r>
          <a:r>
            <a:rPr kumimoji="1" lang="en-US" altLang="ja-JP" sz="1100" b="0" i="0" u="none" strike="noStrike">
              <a:solidFill>
                <a:schemeClr val="lt1"/>
              </a:solidFill>
              <a:latin typeface="+mn-lt"/>
              <a:ea typeface="+mn-ea"/>
              <a:cs typeface="+mn-cs"/>
            </a:rPr>
            <a:t>1</a:t>
          </a:r>
          <a:r>
            <a:rPr kumimoji="1" lang="ja-JP" altLang="en-US" sz="1100" b="0" i="0" u="none" strike="noStrike">
              <a:solidFill>
                <a:schemeClr val="lt1"/>
              </a:solidFill>
              <a:latin typeface="+mn-lt"/>
              <a:ea typeface="+mn-ea"/>
              <a:cs typeface="+mn-cs"/>
            </a:rPr>
            <a:t>単位や</a:t>
          </a:r>
          <a:r>
            <a:rPr kumimoji="1" lang="en-US" altLang="ja-JP" sz="1100" b="0" i="0" u="none" strike="noStrike">
              <a:solidFill>
                <a:schemeClr val="lt1"/>
              </a:solidFill>
              <a:latin typeface="+mn-lt"/>
              <a:ea typeface="+mn-ea"/>
              <a:cs typeface="+mn-cs"/>
            </a:rPr>
            <a:t>3</a:t>
          </a:r>
          <a:r>
            <a:rPr kumimoji="1" lang="ja-JP" altLang="en-US" sz="1100" b="0" i="0" u="none" strike="noStrike">
              <a:solidFill>
                <a:schemeClr val="lt1"/>
              </a:solidFill>
              <a:latin typeface="+mn-lt"/>
              <a:ea typeface="+mn-ea"/>
              <a:cs typeface="+mn-cs"/>
            </a:rPr>
            <a:t>単位のものは直接</a:t>
          </a:r>
          <a:endParaRPr kumimoji="1" lang="en-US" altLang="ja-JP" sz="1100" b="0" i="0" u="none" strike="noStrike">
            <a:solidFill>
              <a:schemeClr val="lt1"/>
            </a:solidFill>
            <a:latin typeface="+mn-lt"/>
            <a:ea typeface="+mn-ea"/>
            <a:cs typeface="+mn-cs"/>
          </a:endParaRPr>
        </a:p>
        <a:p>
          <a:pPr algn="ctr"/>
          <a:r>
            <a:rPr kumimoji="1" lang="ja-JP" altLang="en-US" sz="1100"/>
            <a:t>ＡＨ列に</a:t>
          </a:r>
          <a:r>
            <a:rPr kumimoji="1" lang="en-US" altLang="ja-JP" sz="1100"/>
            <a:t>1</a:t>
          </a:r>
          <a:r>
            <a:rPr kumimoji="1" lang="ja-JP" altLang="en-US" sz="1100"/>
            <a:t>または</a:t>
          </a:r>
          <a:r>
            <a:rPr kumimoji="1" lang="en-US" altLang="ja-JP" sz="1100"/>
            <a:t>3</a:t>
          </a:r>
          <a:r>
            <a:rPr kumimoji="1" lang="ja-JP" altLang="en-US" sz="1100"/>
            <a:t>を入力。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S207"/>
  <sheetViews>
    <sheetView topLeftCell="A40" zoomScale="90" zoomScaleNormal="90" zoomScaleSheetLayoutView="80" workbookViewId="0">
      <selection activeCell="V76" sqref="V76"/>
    </sheetView>
  </sheetViews>
  <sheetFormatPr defaultRowHeight="13.5" x14ac:dyDescent="0.15"/>
  <cols>
    <col min="1" max="1" width="4.625" style="1" customWidth="1"/>
    <col min="2" max="2" width="12.625" style="1" customWidth="1"/>
    <col min="3" max="3" width="38" style="1" customWidth="1"/>
    <col min="4" max="4" width="31.5" style="1" customWidth="1"/>
    <col min="5" max="5" width="1.875" style="1" customWidth="1"/>
    <col min="6" max="6" width="3.875" style="1" customWidth="1"/>
    <col min="7" max="7" width="1.875" style="1" customWidth="1"/>
    <col min="8" max="8" width="15.625" style="1" customWidth="1"/>
    <col min="9" max="9" width="5.625" style="1" customWidth="1"/>
    <col min="10" max="10" width="3.125" style="1" customWidth="1"/>
    <col min="11" max="11" width="5.625" style="151" customWidth="1"/>
    <col min="12" max="12" width="7.625" style="151" customWidth="1"/>
    <col min="13" max="13" width="4.25" style="151" customWidth="1"/>
    <col min="14" max="14" width="4.125" style="151" customWidth="1"/>
    <col min="15" max="16" width="4.25" style="151" customWidth="1"/>
    <col min="17" max="17" width="4.125" style="151" customWidth="1"/>
    <col min="18" max="18" width="4.25" style="151" customWidth="1"/>
    <col min="19" max="19" width="9" style="1"/>
    <col min="20" max="20" width="4.625" style="1" customWidth="1"/>
    <col min="21" max="21" width="12.625" style="1" customWidth="1"/>
    <col min="22" max="22" width="38" style="1" customWidth="1"/>
    <col min="23" max="23" width="40.25" style="1" bestFit="1" customWidth="1"/>
    <col min="24" max="24" width="1.875" style="1" customWidth="1"/>
    <col min="25" max="25" width="3.875" style="1" customWidth="1"/>
    <col min="26" max="26" width="1.875" style="1" customWidth="1"/>
    <col min="27" max="27" width="15.625" style="1" customWidth="1"/>
    <col min="28" max="28" width="5.625" style="1" customWidth="1"/>
    <col min="29" max="29" width="3.125" style="1" customWidth="1"/>
    <col min="30" max="30" width="5.625" style="1" customWidth="1"/>
    <col min="31" max="31" width="7.625" style="246" customWidth="1"/>
    <col min="32" max="32" width="4.125" style="1" customWidth="1"/>
    <col min="33" max="35" width="4.25" style="1" customWidth="1"/>
    <col min="36" max="36" width="4.125" style="1" customWidth="1"/>
    <col min="37" max="37" width="4.625" style="1" customWidth="1"/>
    <col min="38" max="38" width="4.75" style="1" bestFit="1" customWidth="1"/>
    <col min="39" max="16384" width="9" style="1"/>
  </cols>
  <sheetData>
    <row r="1" spans="1:38" ht="41.25" customHeight="1" thickBot="1" x14ac:dyDescent="0.2">
      <c r="A1" s="603" t="s">
        <v>446</v>
      </c>
      <c r="B1" s="603"/>
      <c r="C1" s="603"/>
      <c r="D1" s="603"/>
      <c r="E1" s="603"/>
      <c r="F1" s="603"/>
      <c r="G1" s="603"/>
      <c r="H1" s="603"/>
      <c r="I1" s="603"/>
      <c r="J1" s="603"/>
      <c r="K1" s="603"/>
      <c r="L1" s="603"/>
      <c r="M1" s="603"/>
      <c r="N1" s="603"/>
      <c r="O1" s="603"/>
      <c r="P1" s="603"/>
      <c r="Q1" s="603"/>
      <c r="R1" s="603"/>
      <c r="S1" s="603"/>
      <c r="T1" s="603"/>
      <c r="U1" s="603"/>
      <c r="V1" s="603"/>
      <c r="W1" s="603"/>
      <c r="X1" s="603"/>
      <c r="Y1" s="603"/>
      <c r="Z1" s="603"/>
      <c r="AA1" s="603"/>
      <c r="AB1" s="603"/>
      <c r="AC1" s="603"/>
      <c r="AD1" s="603"/>
      <c r="AE1" s="603"/>
      <c r="AF1" s="603"/>
      <c r="AG1" s="603"/>
      <c r="AH1" s="603"/>
      <c r="AI1" s="603"/>
      <c r="AJ1" s="603"/>
    </row>
    <row r="2" spans="1:38" ht="31.5" customHeight="1" x14ac:dyDescent="0.15">
      <c r="A2" s="2" t="s">
        <v>0</v>
      </c>
      <c r="B2" s="3"/>
      <c r="C2" s="3"/>
      <c r="D2" s="3"/>
      <c r="E2" s="3"/>
      <c r="F2" s="3"/>
      <c r="G2" s="3"/>
      <c r="H2" s="3"/>
      <c r="I2" s="3"/>
      <c r="J2" s="3"/>
      <c r="K2" s="3"/>
      <c r="L2" s="3"/>
      <c r="M2" s="3"/>
      <c r="N2" s="3"/>
      <c r="O2" s="3"/>
      <c r="P2" s="3"/>
      <c r="Q2" s="3"/>
      <c r="R2" s="3"/>
      <c r="S2" s="3"/>
      <c r="T2" s="3"/>
      <c r="U2" s="3"/>
      <c r="W2" s="4"/>
      <c r="X2" s="5"/>
      <c r="Y2" s="604" t="s">
        <v>1</v>
      </c>
      <c r="Z2" s="605"/>
      <c r="AA2" s="605"/>
      <c r="AB2" s="605"/>
      <c r="AC2" s="605"/>
      <c r="AD2" s="606" t="s">
        <v>2</v>
      </c>
      <c r="AE2" s="605"/>
      <c r="AF2" s="605"/>
      <c r="AG2" s="605"/>
      <c r="AH2" s="605"/>
      <c r="AI2" s="605"/>
      <c r="AJ2" s="605"/>
      <c r="AK2" s="607"/>
    </row>
    <row r="3" spans="1:38" ht="31.5" customHeight="1" thickBot="1" x14ac:dyDescent="0.2">
      <c r="A3" s="6"/>
      <c r="B3" s="3"/>
      <c r="C3" s="3"/>
      <c r="D3" s="3"/>
      <c r="E3" s="3"/>
      <c r="F3" s="3"/>
      <c r="G3" s="3"/>
      <c r="H3" s="3"/>
      <c r="I3" s="3"/>
      <c r="J3" s="3"/>
      <c r="K3" s="3"/>
      <c r="L3" s="3"/>
      <c r="M3" s="3"/>
      <c r="N3" s="3"/>
      <c r="O3" s="3"/>
      <c r="P3" s="3"/>
      <c r="Q3" s="3"/>
      <c r="R3" s="3"/>
      <c r="S3" s="3"/>
      <c r="T3" s="3"/>
      <c r="U3" s="3"/>
      <c r="W3" s="7" t="s">
        <v>447</v>
      </c>
      <c r="X3" s="5"/>
      <c r="Y3" s="608"/>
      <c r="Z3" s="609"/>
      <c r="AA3" s="609"/>
      <c r="AB3" s="609"/>
      <c r="AC3" s="609"/>
      <c r="AD3" s="610"/>
      <c r="AE3" s="609"/>
      <c r="AF3" s="609"/>
      <c r="AG3" s="609"/>
      <c r="AH3" s="609"/>
      <c r="AI3" s="609"/>
      <c r="AJ3" s="609"/>
      <c r="AK3" s="611"/>
    </row>
    <row r="4" spans="1:38" ht="9.9499999999999993" customHeight="1" thickBot="1" x14ac:dyDescent="0.2">
      <c r="D4" s="8"/>
      <c r="E4" s="8"/>
      <c r="F4" s="8"/>
      <c r="G4" s="8"/>
      <c r="H4" s="8"/>
      <c r="I4" s="8"/>
      <c r="J4" s="8"/>
      <c r="K4" s="8"/>
      <c r="L4" s="8"/>
      <c r="M4" s="8"/>
      <c r="N4" s="8"/>
      <c r="O4" s="8"/>
      <c r="P4" s="8"/>
      <c r="Q4" s="8"/>
      <c r="R4" s="8"/>
      <c r="S4" s="8"/>
      <c r="T4" s="8"/>
      <c r="U4" s="8"/>
      <c r="V4" s="8"/>
      <c r="W4" s="9"/>
      <c r="X4" s="9"/>
      <c r="Y4" s="9"/>
      <c r="Z4" s="9"/>
      <c r="AA4" s="9"/>
      <c r="AB4" s="9"/>
      <c r="AC4" s="9"/>
      <c r="AD4" s="10"/>
      <c r="AE4" s="10"/>
      <c r="AF4" s="10"/>
      <c r="AG4" s="10"/>
      <c r="AH4" s="10"/>
      <c r="AI4" s="10"/>
      <c r="AJ4" s="10"/>
    </row>
    <row r="5" spans="1:38" ht="58.5" customHeight="1" thickTop="1" thickBot="1" x14ac:dyDescent="0.2">
      <c r="A5" s="612" t="s">
        <v>3</v>
      </c>
      <c r="B5" s="613"/>
      <c r="C5" s="614"/>
      <c r="D5" s="615" t="s">
        <v>4</v>
      </c>
      <c r="E5" s="613"/>
      <c r="F5" s="613"/>
      <c r="G5" s="613"/>
      <c r="H5" s="11" t="s">
        <v>5</v>
      </c>
      <c r="I5" s="616" t="s">
        <v>6</v>
      </c>
      <c r="J5" s="617"/>
      <c r="K5" s="618"/>
      <c r="L5" s="12" t="s">
        <v>7</v>
      </c>
      <c r="M5" s="619" t="s">
        <v>8</v>
      </c>
      <c r="N5" s="617"/>
      <c r="O5" s="620"/>
      <c r="P5" s="616" t="s">
        <v>9</v>
      </c>
      <c r="Q5" s="617"/>
      <c r="R5" s="621"/>
      <c r="T5" s="612" t="s">
        <v>3</v>
      </c>
      <c r="U5" s="613"/>
      <c r="V5" s="614"/>
      <c r="W5" s="622" t="s">
        <v>10</v>
      </c>
      <c r="X5" s="623"/>
      <c r="Y5" s="623"/>
      <c r="Z5" s="623"/>
      <c r="AA5" s="11" t="s">
        <v>5</v>
      </c>
      <c r="AB5" s="616" t="s">
        <v>6</v>
      </c>
      <c r="AC5" s="617"/>
      <c r="AD5" s="618"/>
      <c r="AE5" s="12" t="s">
        <v>7</v>
      </c>
      <c r="AF5" s="619" t="s">
        <v>8</v>
      </c>
      <c r="AG5" s="617"/>
      <c r="AH5" s="620"/>
      <c r="AI5" s="616" t="s">
        <v>9</v>
      </c>
      <c r="AJ5" s="617"/>
      <c r="AK5" s="621"/>
    </row>
    <row r="6" spans="1:38" ht="20.100000000000001" customHeight="1" x14ac:dyDescent="0.15">
      <c r="A6" s="511" t="s">
        <v>11</v>
      </c>
      <c r="B6" s="514" t="s">
        <v>12</v>
      </c>
      <c r="C6" s="515"/>
      <c r="D6" s="13" t="s">
        <v>13</v>
      </c>
      <c r="E6" s="14" t="s">
        <v>14</v>
      </c>
      <c r="F6" s="15">
        <v>1</v>
      </c>
      <c r="G6" s="16" t="s">
        <v>15</v>
      </c>
      <c r="H6" s="586" t="s">
        <v>16</v>
      </c>
      <c r="I6" s="406"/>
      <c r="J6" s="17" t="str">
        <f t="shared" ref="J6:J60" si="0">IF(ASC(UPPER(I6))="A",5,IF(ASC(UPPER(I6))="B",4,IF(ASC(UPPER(I6))="C",3,IF(ASC(UPPER(I6))="D",2,IF(ASC(UPPER(I6))="K",0,IF(ASC(UPPER(I6))="","-","？"))))))</f>
        <v>-</v>
      </c>
      <c r="K6" s="18">
        <f>IF(I6="A",2,IF(I6="B",2,IF(I6="C",2,IF(I6="N",2,))))</f>
        <v>0</v>
      </c>
      <c r="L6" s="536">
        <f>SUM(K6:K12)</f>
        <v>0</v>
      </c>
      <c r="M6" s="19"/>
      <c r="N6" s="20"/>
      <c r="O6" s="21"/>
      <c r="P6" s="22"/>
      <c r="Q6" s="20"/>
      <c r="R6" s="23"/>
      <c r="T6" s="511" t="s">
        <v>17</v>
      </c>
      <c r="U6" s="539" t="s">
        <v>18</v>
      </c>
      <c r="V6" s="540"/>
      <c r="W6" s="24" t="s">
        <v>19</v>
      </c>
      <c r="X6" s="14" t="s">
        <v>14</v>
      </c>
      <c r="Y6" s="15">
        <v>1</v>
      </c>
      <c r="Z6" s="25" t="s">
        <v>15</v>
      </c>
      <c r="AA6" s="568" t="s">
        <v>20</v>
      </c>
      <c r="AB6" s="406"/>
      <c r="AC6" s="26" t="str">
        <f t="shared" ref="AC6:AC41" si="1">IF(ASC(UPPER(AB6))="A",5,IF(ASC(UPPER(AB6))="B",4,IF(ASC(UPPER(AB6))="C",3,IF(ASC(UPPER(AB6))="D",2,IF(ASC(UPPER(AB6))="K",0,IF(ASC(UPPER(AB6))="","-","？"))))))</f>
        <v>-</v>
      </c>
      <c r="AD6" s="27">
        <f>IF(AB6="A",3,IF(AB6="B",3,IF(AB6="C",3,IF(AB6="N",3,))))</f>
        <v>0</v>
      </c>
      <c r="AE6" s="536">
        <f>SUM(AD6:AD23)</f>
        <v>0</v>
      </c>
      <c r="AF6" s="28"/>
      <c r="AG6" s="29"/>
      <c r="AH6" s="30"/>
      <c r="AI6" s="31"/>
      <c r="AJ6" s="32"/>
      <c r="AK6" s="33"/>
    </row>
    <row r="7" spans="1:38" ht="20.100000000000001" customHeight="1" x14ac:dyDescent="0.15">
      <c r="A7" s="512"/>
      <c r="B7" s="516"/>
      <c r="C7" s="517"/>
      <c r="D7" s="34" t="s">
        <v>21</v>
      </c>
      <c r="E7" s="35" t="s">
        <v>14</v>
      </c>
      <c r="F7" s="36">
        <v>1</v>
      </c>
      <c r="G7" s="37" t="s">
        <v>15</v>
      </c>
      <c r="H7" s="571"/>
      <c r="I7" s="405"/>
      <c r="J7" s="38" t="str">
        <f t="shared" si="0"/>
        <v>-</v>
      </c>
      <c r="K7" s="39">
        <f>IF(I7="A",1,IF(I7="B",1,IF(I7="C",1,IF(I7="N",1,))))</f>
        <v>0</v>
      </c>
      <c r="L7" s="537"/>
      <c r="M7" s="40"/>
      <c r="N7" s="41"/>
      <c r="O7" s="42"/>
      <c r="P7" s="43"/>
      <c r="Q7" s="41"/>
      <c r="R7" s="44"/>
      <c r="T7" s="512"/>
      <c r="U7" s="541"/>
      <c r="V7" s="542"/>
      <c r="W7" s="34" t="s">
        <v>22</v>
      </c>
      <c r="X7" s="35" t="s">
        <v>14</v>
      </c>
      <c r="Y7" s="45">
        <v>1</v>
      </c>
      <c r="Z7" s="37" t="s">
        <v>15</v>
      </c>
      <c r="AA7" s="545"/>
      <c r="AB7" s="405"/>
      <c r="AC7" s="38" t="str">
        <f t="shared" si="1"/>
        <v>-</v>
      </c>
      <c r="AD7" s="39">
        <f>IF(AB7="A",2,IF(AB7="B",2,IF(AB7="C",2,IF(AB7="N",2,))))</f>
        <v>0</v>
      </c>
      <c r="AE7" s="537"/>
      <c r="AF7" s="28"/>
      <c r="AG7" s="29"/>
      <c r="AH7" s="30"/>
      <c r="AI7" s="46"/>
      <c r="AJ7" s="47"/>
      <c r="AK7" s="48"/>
    </row>
    <row r="8" spans="1:38" ht="20.100000000000001" customHeight="1" x14ac:dyDescent="0.15">
      <c r="A8" s="512"/>
      <c r="B8" s="516"/>
      <c r="C8" s="517"/>
      <c r="D8" s="34" t="s">
        <v>23</v>
      </c>
      <c r="E8" s="35" t="s">
        <v>14</v>
      </c>
      <c r="F8" s="36">
        <v>1</v>
      </c>
      <c r="G8" s="37" t="s">
        <v>15</v>
      </c>
      <c r="H8" s="571"/>
      <c r="I8" s="405"/>
      <c r="J8" s="38" t="str">
        <f t="shared" si="0"/>
        <v>-</v>
      </c>
      <c r="K8" s="39">
        <f>IF(I8="A",1,IF(I8="B",1,IF(I8="C",1,IF(I8="N",1,))))</f>
        <v>0</v>
      </c>
      <c r="L8" s="537"/>
      <c r="M8" s="40"/>
      <c r="N8" s="41"/>
      <c r="O8" s="42"/>
      <c r="P8" s="43"/>
      <c r="Q8" s="41"/>
      <c r="R8" s="44"/>
      <c r="T8" s="512"/>
      <c r="U8" s="541"/>
      <c r="V8" s="542"/>
      <c r="W8" s="34" t="s">
        <v>24</v>
      </c>
      <c r="X8" s="35" t="s">
        <v>14</v>
      </c>
      <c r="Y8" s="45">
        <v>1</v>
      </c>
      <c r="Z8" s="37" t="s">
        <v>15</v>
      </c>
      <c r="AA8" s="545"/>
      <c r="AB8" s="405"/>
      <c r="AC8" s="38" t="str">
        <f t="shared" si="1"/>
        <v>-</v>
      </c>
      <c r="AD8" s="39">
        <f t="shared" ref="AD8:AD26" si="2">IF(AB8="A",2,IF(AB8="B",2,IF(AB8="C",2,IF(AB8="N",2,))))</f>
        <v>0</v>
      </c>
      <c r="AE8" s="537"/>
      <c r="AF8" s="28"/>
      <c r="AG8" s="29"/>
      <c r="AH8" s="30"/>
      <c r="AI8" s="46"/>
      <c r="AJ8" s="47"/>
      <c r="AK8" s="48"/>
    </row>
    <row r="9" spans="1:38" ht="20.100000000000001" customHeight="1" x14ac:dyDescent="0.15">
      <c r="A9" s="512"/>
      <c r="B9" s="516"/>
      <c r="C9" s="517"/>
      <c r="D9" s="49" t="s">
        <v>25</v>
      </c>
      <c r="E9" s="35" t="s">
        <v>14</v>
      </c>
      <c r="F9" s="36">
        <v>1</v>
      </c>
      <c r="G9" s="37" t="s">
        <v>15</v>
      </c>
      <c r="H9" s="571"/>
      <c r="I9" s="405"/>
      <c r="J9" s="38" t="str">
        <f t="shared" si="0"/>
        <v>-</v>
      </c>
      <c r="K9" s="39">
        <f t="shared" ref="K9:K60" si="3">IF(I9="A",2,IF(I9="B",2,IF(I9="C",2,IF(I9="N",2,))))</f>
        <v>0</v>
      </c>
      <c r="L9" s="537"/>
      <c r="M9" s="50"/>
      <c r="N9" s="51">
        <f>P96</f>
        <v>0</v>
      </c>
      <c r="O9" s="52" t="str">
        <f>IF(COUNTIF(J6:J10,"&gt;2")&lt;5,"未達","")</f>
        <v>未達</v>
      </c>
      <c r="P9" s="43"/>
      <c r="Q9" s="41"/>
      <c r="R9" s="44"/>
      <c r="T9" s="512"/>
      <c r="U9" s="541"/>
      <c r="V9" s="542"/>
      <c r="W9" s="34" t="s">
        <v>26</v>
      </c>
      <c r="X9" s="35" t="s">
        <v>14</v>
      </c>
      <c r="Y9" s="45">
        <v>1</v>
      </c>
      <c r="Z9" s="37" t="s">
        <v>15</v>
      </c>
      <c r="AA9" s="545"/>
      <c r="AB9" s="405"/>
      <c r="AC9" s="38" t="str">
        <f t="shared" si="1"/>
        <v>-</v>
      </c>
      <c r="AD9" s="39">
        <f>IF(AB9="A",2,IF(AB9="B",2,IF(AB9="C",2,IF(AB9="N",2,))))</f>
        <v>0</v>
      </c>
      <c r="AE9" s="537"/>
      <c r="AF9" s="28"/>
      <c r="AG9" s="29"/>
      <c r="AH9" s="30"/>
      <c r="AI9" s="46"/>
      <c r="AJ9" s="47"/>
      <c r="AK9" s="48"/>
    </row>
    <row r="10" spans="1:38" ht="20.100000000000001" customHeight="1" x14ac:dyDescent="0.15">
      <c r="A10" s="512"/>
      <c r="B10" s="516"/>
      <c r="C10" s="517"/>
      <c r="D10" s="53" t="s">
        <v>27</v>
      </c>
      <c r="E10" s="54" t="s">
        <v>14</v>
      </c>
      <c r="F10" s="55">
        <v>1</v>
      </c>
      <c r="G10" s="56" t="s">
        <v>15</v>
      </c>
      <c r="H10" s="572"/>
      <c r="I10" s="423"/>
      <c r="J10" s="57" t="str">
        <f t="shared" si="0"/>
        <v>-</v>
      </c>
      <c r="K10" s="58">
        <f>IF(I10="A",4,IF(I10="B",4,IF(I10="C",4,IF(I10="N",4,))))</f>
        <v>0</v>
      </c>
      <c r="L10" s="537"/>
      <c r="M10" s="59" t="s">
        <v>14</v>
      </c>
      <c r="N10" s="60">
        <f>O95*F10</f>
        <v>0</v>
      </c>
      <c r="O10" s="61" t="s">
        <v>28</v>
      </c>
      <c r="P10" s="43"/>
      <c r="Q10" s="41"/>
      <c r="R10" s="44"/>
      <c r="S10" s="62"/>
      <c r="T10" s="512"/>
      <c r="U10" s="541"/>
      <c r="V10" s="542"/>
      <c r="W10" s="49" t="s">
        <v>29</v>
      </c>
      <c r="X10" s="63" t="s">
        <v>30</v>
      </c>
      <c r="Y10" s="45">
        <v>1</v>
      </c>
      <c r="Z10" s="64" t="s">
        <v>28</v>
      </c>
      <c r="AA10" s="545"/>
      <c r="AB10" s="405"/>
      <c r="AC10" s="38" t="str">
        <f t="shared" si="1"/>
        <v>-</v>
      </c>
      <c r="AD10" s="39">
        <f>IF(AB10="A",1,IF(AB10="B",1,IF(AB10="C",1,IF(AB10="N",1,))))</f>
        <v>0</v>
      </c>
      <c r="AE10" s="537"/>
      <c r="AF10" s="28"/>
      <c r="AG10" s="29"/>
      <c r="AH10" s="30"/>
      <c r="AI10" s="46"/>
      <c r="AJ10" s="47"/>
      <c r="AK10" s="48"/>
      <c r="AL10" s="62"/>
    </row>
    <row r="11" spans="1:38" ht="20.100000000000001" customHeight="1" x14ac:dyDescent="0.15">
      <c r="A11" s="512"/>
      <c r="B11" s="516"/>
      <c r="C11" s="517"/>
      <c r="D11" s="65" t="s">
        <v>31</v>
      </c>
      <c r="E11" s="66" t="s">
        <v>14</v>
      </c>
      <c r="F11" s="67">
        <v>0.5</v>
      </c>
      <c r="G11" s="68" t="s">
        <v>15</v>
      </c>
      <c r="H11" s="570" t="s">
        <v>32</v>
      </c>
      <c r="I11" s="410"/>
      <c r="J11" s="69" t="str">
        <f t="shared" si="0"/>
        <v>-</v>
      </c>
      <c r="K11" s="70">
        <f t="shared" si="3"/>
        <v>0</v>
      </c>
      <c r="L11" s="537"/>
      <c r="M11" s="71"/>
      <c r="N11" s="72">
        <f>P109</f>
        <v>0</v>
      </c>
      <c r="O11" s="52" t="str">
        <f>IF(COUNTIF(J11:J12,"&gt;2")&lt;1,"未達","")</f>
        <v>未達</v>
      </c>
      <c r="P11" s="575" t="str">
        <f>IF(Q12="-","-",IF(Q12&gt;5,"？",IF(Q12=5,"AAA",IF(Q12&gt;=4.5,"AA",IF(Q12&gt;=4,"A",IF(Q12&gt;=3.5,"B",IF(Q12&gt;=3,"C","？")))))))</f>
        <v>-</v>
      </c>
      <c r="Q11" s="576"/>
      <c r="R11" s="577"/>
      <c r="S11" s="62"/>
      <c r="T11" s="512"/>
      <c r="U11" s="541"/>
      <c r="V11" s="542"/>
      <c r="W11" s="53" t="s">
        <v>33</v>
      </c>
      <c r="X11" s="35" t="s">
        <v>34</v>
      </c>
      <c r="Y11" s="45">
        <v>1</v>
      </c>
      <c r="Z11" s="37" t="s">
        <v>35</v>
      </c>
      <c r="AA11" s="545"/>
      <c r="AB11" s="405"/>
      <c r="AC11" s="38" t="str">
        <f t="shared" si="1"/>
        <v>-</v>
      </c>
      <c r="AD11" s="39">
        <f t="shared" ref="AD11" si="4">IF(AB11="A",2,IF(AB11="B",2,IF(AB11="C",2,IF(AB11="N",2,))))</f>
        <v>0</v>
      </c>
      <c r="AE11" s="537"/>
      <c r="AF11" s="73"/>
      <c r="AG11" s="51">
        <f>AL96</f>
        <v>0</v>
      </c>
      <c r="AH11" s="52" t="str">
        <f>IF(COUNTIF(AC6:AC12,"&gt;2")&lt;7,"未達","")</f>
        <v>未達</v>
      </c>
      <c r="AI11" s="46"/>
      <c r="AJ11" s="47"/>
      <c r="AK11" s="48"/>
    </row>
    <row r="12" spans="1:38" ht="20.100000000000001" customHeight="1" thickBot="1" x14ac:dyDescent="0.2">
      <c r="A12" s="513"/>
      <c r="B12" s="518"/>
      <c r="C12" s="519"/>
      <c r="D12" s="74" t="s">
        <v>36</v>
      </c>
      <c r="E12" s="75" t="s">
        <v>14</v>
      </c>
      <c r="F12" s="76">
        <v>0.5</v>
      </c>
      <c r="G12" s="77" t="s">
        <v>15</v>
      </c>
      <c r="H12" s="507"/>
      <c r="I12" s="411"/>
      <c r="J12" s="78" t="str">
        <f t="shared" si="0"/>
        <v>-</v>
      </c>
      <c r="K12" s="70">
        <f t="shared" si="3"/>
        <v>0</v>
      </c>
      <c r="L12" s="401" t="s">
        <v>37</v>
      </c>
      <c r="M12" s="79" t="s">
        <v>14</v>
      </c>
      <c r="N12" s="80">
        <f>O108*F12</f>
        <v>0</v>
      </c>
      <c r="O12" s="81" t="s">
        <v>35</v>
      </c>
      <c r="P12" s="82" t="s">
        <v>34</v>
      </c>
      <c r="Q12" s="83" t="str">
        <f>IF(SUM(N10,N12)=0,"-",ROUND((N9*F10+N11*F11)/SUM(N10,N12),1))</f>
        <v>-</v>
      </c>
      <c r="R12" s="84" t="s">
        <v>15</v>
      </c>
      <c r="S12" s="62"/>
      <c r="T12" s="512"/>
      <c r="U12" s="541"/>
      <c r="V12" s="542"/>
      <c r="W12" s="53" t="s">
        <v>38</v>
      </c>
      <c r="X12" s="85" t="s">
        <v>14</v>
      </c>
      <c r="Y12" s="86">
        <v>1</v>
      </c>
      <c r="Z12" s="87" t="s">
        <v>15</v>
      </c>
      <c r="AA12" s="546"/>
      <c r="AB12" s="407"/>
      <c r="AC12" s="88" t="str">
        <f t="shared" si="1"/>
        <v>-</v>
      </c>
      <c r="AD12" s="58">
        <f t="shared" si="2"/>
        <v>0</v>
      </c>
      <c r="AE12" s="537"/>
      <c r="AF12" s="59" t="s">
        <v>14</v>
      </c>
      <c r="AG12" s="60">
        <f>AK95*Y10</f>
        <v>0</v>
      </c>
      <c r="AH12" s="61" t="s">
        <v>15</v>
      </c>
      <c r="AI12" s="46"/>
      <c r="AJ12" s="47"/>
      <c r="AK12" s="48"/>
      <c r="AL12" s="62"/>
    </row>
    <row r="13" spans="1:38" ht="20.100000000000001" customHeight="1" x14ac:dyDescent="0.15">
      <c r="A13" s="511" t="s">
        <v>39</v>
      </c>
      <c r="B13" s="578" t="s">
        <v>40</v>
      </c>
      <c r="C13" s="515"/>
      <c r="D13" s="580" t="s">
        <v>41</v>
      </c>
      <c r="E13" s="584" t="s">
        <v>14</v>
      </c>
      <c r="F13" s="591">
        <v>1</v>
      </c>
      <c r="G13" s="593" t="s">
        <v>15</v>
      </c>
      <c r="H13" s="571" t="s">
        <v>42</v>
      </c>
      <c r="I13" s="582"/>
      <c r="J13" s="595" t="str">
        <f t="shared" si="0"/>
        <v>-</v>
      </c>
      <c r="K13" s="597">
        <f t="shared" si="3"/>
        <v>0</v>
      </c>
      <c r="L13" s="90">
        <f>SUM(K13:K14)</f>
        <v>0</v>
      </c>
      <c r="M13" s="50"/>
      <c r="N13" s="51">
        <f>P121</f>
        <v>0</v>
      </c>
      <c r="O13" s="52" t="str">
        <f>IF(COUNTIF(J13:J14,"&gt;2")&lt;1,"未達","")</f>
        <v>未達</v>
      </c>
      <c r="P13" s="575" t="str">
        <f>IF(Q14="-","-",IF(Q14&gt;5,"？",IF(Q14=5,"AAA",IF(Q14&gt;=4.5,"AA",IF(Q14&gt;=4,"A",IF(Q14&gt;=3.5,"B",IF(Q14&gt;=3,"C","？")))))))</f>
        <v>-</v>
      </c>
      <c r="Q13" s="576"/>
      <c r="R13" s="577"/>
      <c r="S13" s="62"/>
      <c r="T13" s="512"/>
      <c r="U13" s="541"/>
      <c r="V13" s="542"/>
      <c r="W13" s="417"/>
      <c r="X13" s="66" t="s">
        <v>14</v>
      </c>
      <c r="Y13" s="67">
        <v>1</v>
      </c>
      <c r="Z13" s="91" t="s">
        <v>15</v>
      </c>
      <c r="AA13" s="506" t="s">
        <v>43</v>
      </c>
      <c r="AB13" s="408"/>
      <c r="AC13" s="92" t="str">
        <f t="shared" si="1"/>
        <v>-</v>
      </c>
      <c r="AD13" s="93">
        <f t="shared" si="2"/>
        <v>0</v>
      </c>
      <c r="AE13" s="537"/>
      <c r="AF13" s="28"/>
      <c r="AG13" s="29"/>
      <c r="AH13" s="30"/>
      <c r="AI13" s="46"/>
      <c r="AJ13" s="47"/>
      <c r="AK13" s="48"/>
      <c r="AL13" s="62"/>
    </row>
    <row r="14" spans="1:38" ht="20.100000000000001" customHeight="1" thickBot="1" x14ac:dyDescent="0.2">
      <c r="A14" s="513"/>
      <c r="B14" s="579"/>
      <c r="C14" s="519"/>
      <c r="D14" s="581"/>
      <c r="E14" s="585"/>
      <c r="F14" s="592"/>
      <c r="G14" s="594"/>
      <c r="H14" s="507"/>
      <c r="I14" s="583"/>
      <c r="J14" s="596"/>
      <c r="K14" s="598"/>
      <c r="L14" s="402" t="s">
        <v>44</v>
      </c>
      <c r="M14" s="79" t="s">
        <v>14</v>
      </c>
      <c r="N14" s="80">
        <f>O120*F13</f>
        <v>0</v>
      </c>
      <c r="O14" s="81" t="s">
        <v>15</v>
      </c>
      <c r="P14" s="82" t="s">
        <v>14</v>
      </c>
      <c r="Q14" s="83" t="str">
        <f>IF(SUM(N14)=0,"-",ROUND((N13*F13)/SUM(N14),1))</f>
        <v>-</v>
      </c>
      <c r="R14" s="84" t="s">
        <v>15</v>
      </c>
      <c r="S14" s="62"/>
      <c r="T14" s="512"/>
      <c r="U14" s="541"/>
      <c r="V14" s="542"/>
      <c r="W14" s="418"/>
      <c r="X14" s="85" t="s">
        <v>14</v>
      </c>
      <c r="Y14" s="95">
        <v>1</v>
      </c>
      <c r="Z14" s="96" t="s">
        <v>45</v>
      </c>
      <c r="AA14" s="545"/>
      <c r="AB14" s="405"/>
      <c r="AC14" s="38" t="str">
        <f t="shared" si="1"/>
        <v>-</v>
      </c>
      <c r="AD14" s="39">
        <f t="shared" si="2"/>
        <v>0</v>
      </c>
      <c r="AE14" s="537"/>
      <c r="AF14" s="97"/>
      <c r="AG14" s="29"/>
      <c r="AH14" s="29"/>
      <c r="AI14" s="46"/>
      <c r="AJ14" s="47"/>
      <c r="AK14" s="48"/>
      <c r="AL14" s="62"/>
    </row>
    <row r="15" spans="1:38" ht="20.100000000000001" customHeight="1" x14ac:dyDescent="0.15">
      <c r="A15" s="511" t="s">
        <v>46</v>
      </c>
      <c r="B15" s="514" t="s">
        <v>47</v>
      </c>
      <c r="C15" s="515"/>
      <c r="D15" s="98" t="s">
        <v>48</v>
      </c>
      <c r="E15" s="99" t="s">
        <v>49</v>
      </c>
      <c r="F15" s="100">
        <v>1</v>
      </c>
      <c r="G15" s="101" t="s">
        <v>45</v>
      </c>
      <c r="H15" s="102" t="s">
        <v>50</v>
      </c>
      <c r="I15" s="424"/>
      <c r="J15" s="17" t="str">
        <f t="shared" si="0"/>
        <v>-</v>
      </c>
      <c r="K15" s="103">
        <f t="shared" si="3"/>
        <v>0</v>
      </c>
      <c r="L15" s="536">
        <f>SUM(K15:K20)</f>
        <v>0</v>
      </c>
      <c r="M15" s="104" t="s">
        <v>51</v>
      </c>
      <c r="N15" s="105">
        <f>P134</f>
        <v>0</v>
      </c>
      <c r="O15" s="106" t="s">
        <v>15</v>
      </c>
      <c r="P15" s="107"/>
      <c r="Q15" s="108"/>
      <c r="R15" s="109"/>
      <c r="S15" s="62"/>
      <c r="T15" s="512"/>
      <c r="U15" s="541"/>
      <c r="V15" s="542"/>
      <c r="W15" s="414"/>
      <c r="X15" s="35" t="s">
        <v>14</v>
      </c>
      <c r="Y15" s="36">
        <v>1</v>
      </c>
      <c r="Z15" s="110" t="s">
        <v>15</v>
      </c>
      <c r="AA15" s="545"/>
      <c r="AB15" s="405"/>
      <c r="AC15" s="38" t="str">
        <f t="shared" si="1"/>
        <v>-</v>
      </c>
      <c r="AD15" s="39">
        <f t="shared" si="2"/>
        <v>0</v>
      </c>
      <c r="AE15" s="537"/>
      <c r="AF15" s="97"/>
      <c r="AG15" s="29"/>
      <c r="AH15" s="29"/>
      <c r="AI15" s="46"/>
      <c r="AJ15" s="47"/>
      <c r="AK15" s="48"/>
      <c r="AL15" s="62"/>
    </row>
    <row r="16" spans="1:38" ht="20.100000000000001" customHeight="1" x14ac:dyDescent="0.15">
      <c r="A16" s="512"/>
      <c r="B16" s="516"/>
      <c r="C16" s="517"/>
      <c r="D16" s="65" t="s">
        <v>52</v>
      </c>
      <c r="E16" s="63" t="s">
        <v>14</v>
      </c>
      <c r="F16" s="111">
        <v>0.5</v>
      </c>
      <c r="G16" s="64" t="s">
        <v>15</v>
      </c>
      <c r="H16" s="570" t="s">
        <v>32</v>
      </c>
      <c r="I16" s="410"/>
      <c r="J16" s="69" t="str">
        <f t="shared" si="0"/>
        <v>-</v>
      </c>
      <c r="K16" s="70">
        <f t="shared" si="3"/>
        <v>0</v>
      </c>
      <c r="L16" s="537"/>
      <c r="M16" s="112"/>
      <c r="N16" s="113"/>
      <c r="O16" s="114"/>
      <c r="P16" s="115"/>
      <c r="Q16" s="116"/>
      <c r="R16" s="117"/>
      <c r="S16" s="62"/>
      <c r="T16" s="512"/>
      <c r="U16" s="541"/>
      <c r="V16" s="542"/>
      <c r="W16" s="418"/>
      <c r="X16" s="85" t="s">
        <v>14</v>
      </c>
      <c r="Y16" s="95">
        <v>1</v>
      </c>
      <c r="Z16" s="96" t="s">
        <v>15</v>
      </c>
      <c r="AA16" s="545"/>
      <c r="AB16" s="405"/>
      <c r="AC16" s="38" t="str">
        <f t="shared" si="1"/>
        <v>-</v>
      </c>
      <c r="AD16" s="39">
        <f t="shared" si="2"/>
        <v>0</v>
      </c>
      <c r="AE16" s="537"/>
      <c r="AI16" s="46"/>
      <c r="AJ16" s="47"/>
      <c r="AK16" s="48"/>
      <c r="AL16" s="62"/>
    </row>
    <row r="17" spans="1:38" ht="20.100000000000001" customHeight="1" x14ac:dyDescent="0.15">
      <c r="A17" s="512"/>
      <c r="B17" s="516"/>
      <c r="C17" s="517"/>
      <c r="D17" s="118" t="s">
        <v>53</v>
      </c>
      <c r="E17" s="35" t="s">
        <v>14</v>
      </c>
      <c r="F17" s="119">
        <v>0.5</v>
      </c>
      <c r="G17" s="37" t="s">
        <v>15</v>
      </c>
      <c r="H17" s="571"/>
      <c r="I17" s="405"/>
      <c r="J17" s="38" t="str">
        <f t="shared" si="0"/>
        <v>-</v>
      </c>
      <c r="K17" s="39">
        <f t="shared" si="3"/>
        <v>0</v>
      </c>
      <c r="L17" s="537"/>
      <c r="M17" s="50"/>
      <c r="N17" s="51">
        <f>P145</f>
        <v>0</v>
      </c>
      <c r="O17" s="52" t="str">
        <f>IF(COUNTIF(J16:J18,"&gt;2")&lt;1,"未達","")</f>
        <v>未達</v>
      </c>
      <c r="P17" s="115"/>
      <c r="Q17" s="116"/>
      <c r="R17" s="117"/>
      <c r="S17" s="62"/>
      <c r="T17" s="512"/>
      <c r="U17" s="541"/>
      <c r="V17" s="542"/>
      <c r="W17" s="414"/>
      <c r="X17" s="35" t="s">
        <v>14</v>
      </c>
      <c r="Y17" s="36">
        <v>1</v>
      </c>
      <c r="Z17" s="110" t="s">
        <v>15</v>
      </c>
      <c r="AA17" s="545"/>
      <c r="AB17" s="405"/>
      <c r="AC17" s="38" t="str">
        <f t="shared" si="1"/>
        <v>-</v>
      </c>
      <c r="AD17" s="39">
        <f t="shared" si="2"/>
        <v>0</v>
      </c>
      <c r="AE17" s="537"/>
      <c r="AI17" s="46"/>
      <c r="AJ17" s="47"/>
      <c r="AK17" s="48"/>
      <c r="AL17" s="62"/>
    </row>
    <row r="18" spans="1:38" ht="20.100000000000001" customHeight="1" x14ac:dyDescent="0.15">
      <c r="A18" s="512"/>
      <c r="B18" s="516"/>
      <c r="C18" s="517"/>
      <c r="D18" s="53" t="s">
        <v>54</v>
      </c>
      <c r="E18" s="54" t="s">
        <v>14</v>
      </c>
      <c r="F18" s="120">
        <v>0.5</v>
      </c>
      <c r="G18" s="56" t="s">
        <v>15</v>
      </c>
      <c r="H18" s="572"/>
      <c r="I18" s="407"/>
      <c r="J18" s="57" t="str">
        <f t="shared" si="0"/>
        <v>-</v>
      </c>
      <c r="K18" s="103">
        <f t="shared" si="3"/>
        <v>0</v>
      </c>
      <c r="L18" s="537"/>
      <c r="M18" s="59" t="s">
        <v>14</v>
      </c>
      <c r="N18" s="60">
        <f>O144*F18</f>
        <v>0</v>
      </c>
      <c r="O18" s="61" t="s">
        <v>15</v>
      </c>
      <c r="P18" s="115"/>
      <c r="Q18" s="116"/>
      <c r="R18" s="117"/>
      <c r="S18" s="62"/>
      <c r="T18" s="512"/>
      <c r="U18" s="541"/>
      <c r="V18" s="542"/>
      <c r="W18" s="419"/>
      <c r="X18" s="63" t="s">
        <v>14</v>
      </c>
      <c r="Y18" s="45">
        <v>1</v>
      </c>
      <c r="Z18" s="121" t="s">
        <v>15</v>
      </c>
      <c r="AA18" s="545"/>
      <c r="AB18" s="408"/>
      <c r="AC18" s="92" t="str">
        <f t="shared" si="1"/>
        <v>-</v>
      </c>
      <c r="AD18" s="122">
        <f t="shared" si="2"/>
        <v>0</v>
      </c>
      <c r="AE18" s="537"/>
      <c r="AF18" s="73"/>
      <c r="AG18" s="51">
        <f>AL108</f>
        <v>0</v>
      </c>
      <c r="AH18" s="52" t="str">
        <f>IF(AD13+AD14+AD15+AD16+AD17+AD18+AD19&lt;10,"未達","")</f>
        <v>未達</v>
      </c>
      <c r="AI18" s="46"/>
      <c r="AJ18" s="47"/>
      <c r="AK18" s="48"/>
      <c r="AL18" s="62"/>
    </row>
    <row r="19" spans="1:38" ht="20.100000000000001" customHeight="1" x14ac:dyDescent="0.15">
      <c r="A19" s="512"/>
      <c r="B19" s="516"/>
      <c r="C19" s="517"/>
      <c r="D19" s="421" t="s">
        <v>55</v>
      </c>
      <c r="E19" s="63" t="s">
        <v>14</v>
      </c>
      <c r="F19" s="111">
        <v>0.5</v>
      </c>
      <c r="G19" s="64" t="s">
        <v>15</v>
      </c>
      <c r="H19" s="573" t="s">
        <v>56</v>
      </c>
      <c r="I19" s="410"/>
      <c r="J19" s="69" t="str">
        <f t="shared" si="0"/>
        <v>-</v>
      </c>
      <c r="K19" s="70">
        <f t="shared" si="3"/>
        <v>0</v>
      </c>
      <c r="L19" s="537"/>
      <c r="M19" s="50"/>
      <c r="N19" s="72">
        <f>P157</f>
        <v>0</v>
      </c>
      <c r="O19" s="52" t="str">
        <f>IF(COUNTIF(J19:J20,"&gt;2")&lt;2,"未達","")</f>
        <v>未達</v>
      </c>
      <c r="P19" s="508" t="str">
        <f>IF(Q20="-","-",IF(Q20&gt;5,"？",IF(Q20=5,"AAA",IF(Q20&gt;=4.5,"AA",IF(Q20&gt;=4,"A",IF(Q20&gt;=3.5,"B",IF(Q20&gt;=3,"C","？")))))))</f>
        <v>-</v>
      </c>
      <c r="Q19" s="509"/>
      <c r="R19" s="510"/>
      <c r="S19" s="62"/>
      <c r="T19" s="512"/>
      <c r="U19" s="541"/>
      <c r="V19" s="542"/>
      <c r="W19" s="420"/>
      <c r="X19" s="85" t="s">
        <v>57</v>
      </c>
      <c r="Y19" s="95">
        <v>1</v>
      </c>
      <c r="Z19" s="96" t="s">
        <v>58</v>
      </c>
      <c r="AA19" s="546"/>
      <c r="AB19" s="409"/>
      <c r="AC19" s="57" t="str">
        <f t="shared" si="1"/>
        <v>-</v>
      </c>
      <c r="AD19" s="70">
        <f t="shared" si="2"/>
        <v>0</v>
      </c>
      <c r="AE19" s="537"/>
      <c r="AF19" s="59" t="s">
        <v>57</v>
      </c>
      <c r="AG19" s="60">
        <f>AK107*Y17</f>
        <v>0</v>
      </c>
      <c r="AH19" s="61" t="s">
        <v>58</v>
      </c>
      <c r="AI19" s="46"/>
      <c r="AJ19" s="47"/>
      <c r="AK19" s="48"/>
      <c r="AL19" s="62"/>
    </row>
    <row r="20" spans="1:38" ht="20.100000000000001" customHeight="1" thickBot="1" x14ac:dyDescent="0.2">
      <c r="A20" s="513"/>
      <c r="B20" s="518"/>
      <c r="C20" s="519"/>
      <c r="D20" s="422" t="s">
        <v>59</v>
      </c>
      <c r="E20" s="75" t="s">
        <v>57</v>
      </c>
      <c r="F20" s="76">
        <v>0.5</v>
      </c>
      <c r="G20" s="77" t="s">
        <v>58</v>
      </c>
      <c r="H20" s="574"/>
      <c r="I20" s="411"/>
      <c r="J20" s="78" t="str">
        <f t="shared" si="0"/>
        <v>-</v>
      </c>
      <c r="K20" s="94">
        <f t="shared" si="3"/>
        <v>0</v>
      </c>
      <c r="L20" s="402" t="s">
        <v>60</v>
      </c>
      <c r="M20" s="79" t="s">
        <v>57</v>
      </c>
      <c r="N20" s="80">
        <f>O156*F20</f>
        <v>0</v>
      </c>
      <c r="O20" s="81" t="s">
        <v>58</v>
      </c>
      <c r="P20" s="82" t="s">
        <v>57</v>
      </c>
      <c r="Q20" s="83" t="str">
        <f>IF((N15+N18+N20)=0,"-",IF(OR(J15="-",J15="？"),ROUND((N17*F17+N19*F19)/(N18+N20),1),ROUND((J15*F15+N17*F17+N19*F19)/(N15+N18+N20),1)))</f>
        <v>-</v>
      </c>
      <c r="R20" s="84" t="s">
        <v>58</v>
      </c>
      <c r="S20" s="62"/>
      <c r="T20" s="512"/>
      <c r="U20" s="541"/>
      <c r="V20" s="542"/>
      <c r="W20" s="65" t="s">
        <v>61</v>
      </c>
      <c r="X20" s="66" t="s">
        <v>57</v>
      </c>
      <c r="Y20" s="67">
        <v>1</v>
      </c>
      <c r="Z20" s="91" t="s">
        <v>58</v>
      </c>
      <c r="AA20" s="506" t="s">
        <v>62</v>
      </c>
      <c r="AB20" s="410"/>
      <c r="AC20" s="69" t="str">
        <f t="shared" si="1"/>
        <v>-</v>
      </c>
      <c r="AD20" s="123">
        <f t="shared" si="2"/>
        <v>0</v>
      </c>
      <c r="AE20" s="537"/>
      <c r="AF20" s="124"/>
      <c r="AG20" s="125"/>
      <c r="AH20" s="126"/>
      <c r="AI20" s="46"/>
      <c r="AJ20" s="47"/>
      <c r="AK20" s="48"/>
      <c r="AL20" s="62"/>
    </row>
    <row r="21" spans="1:38" ht="20.100000000000001" customHeight="1" x14ac:dyDescent="0.15">
      <c r="A21" s="511" t="s">
        <v>63</v>
      </c>
      <c r="B21" s="514" t="s">
        <v>64</v>
      </c>
      <c r="C21" s="515"/>
      <c r="D21" s="24" t="s">
        <v>65</v>
      </c>
      <c r="E21" s="14" t="s">
        <v>14</v>
      </c>
      <c r="F21" s="127">
        <v>1</v>
      </c>
      <c r="G21" s="16" t="s">
        <v>15</v>
      </c>
      <c r="H21" s="568" t="s">
        <v>66</v>
      </c>
      <c r="I21" s="406"/>
      <c r="J21" s="17" t="str">
        <f t="shared" si="0"/>
        <v>-</v>
      </c>
      <c r="K21" s="128">
        <f t="shared" si="3"/>
        <v>0</v>
      </c>
      <c r="L21" s="536">
        <f>SUM(K21:K60)</f>
        <v>0</v>
      </c>
      <c r="M21" s="19"/>
      <c r="N21" s="20"/>
      <c r="O21" s="21"/>
      <c r="P21" s="129"/>
      <c r="Q21" s="130"/>
      <c r="R21" s="131"/>
      <c r="S21" s="62"/>
      <c r="T21" s="512"/>
      <c r="U21" s="541"/>
      <c r="V21" s="542"/>
      <c r="W21" s="118" t="s">
        <v>67</v>
      </c>
      <c r="X21" s="63" t="s">
        <v>14</v>
      </c>
      <c r="Y21" s="45">
        <v>1</v>
      </c>
      <c r="Z21" s="64" t="s">
        <v>15</v>
      </c>
      <c r="AA21" s="545"/>
      <c r="AB21" s="408"/>
      <c r="AC21" s="92" t="str">
        <f t="shared" si="1"/>
        <v>-</v>
      </c>
      <c r="AD21" s="93">
        <f t="shared" si="2"/>
        <v>0</v>
      </c>
      <c r="AE21" s="537"/>
      <c r="AF21" s="73"/>
      <c r="AG21" s="51"/>
      <c r="AH21" s="132"/>
      <c r="AI21" s="133"/>
      <c r="AJ21" s="134"/>
      <c r="AK21" s="135"/>
      <c r="AL21" s="62"/>
    </row>
    <row r="22" spans="1:38" ht="20.100000000000001" customHeight="1" x14ac:dyDescent="0.15">
      <c r="A22" s="512"/>
      <c r="B22" s="516"/>
      <c r="C22" s="517"/>
      <c r="D22" s="136" t="s">
        <v>68</v>
      </c>
      <c r="E22" s="63" t="s">
        <v>69</v>
      </c>
      <c r="F22" s="137">
        <v>1</v>
      </c>
      <c r="G22" s="64" t="s">
        <v>70</v>
      </c>
      <c r="H22" s="545"/>
      <c r="I22" s="408"/>
      <c r="J22" s="138" t="str">
        <f t="shared" si="0"/>
        <v>-</v>
      </c>
      <c r="K22" s="128">
        <f t="shared" si="3"/>
        <v>0</v>
      </c>
      <c r="L22" s="537"/>
      <c r="M22" s="40"/>
      <c r="N22" s="41"/>
      <c r="O22" s="42"/>
      <c r="P22" s="139"/>
      <c r="Q22" s="140"/>
      <c r="R22" s="141"/>
      <c r="S22" s="62"/>
      <c r="T22" s="512"/>
      <c r="U22" s="541"/>
      <c r="V22" s="542"/>
      <c r="W22" s="89" t="s">
        <v>71</v>
      </c>
      <c r="X22" s="142" t="s">
        <v>69</v>
      </c>
      <c r="Y22" s="86">
        <v>1</v>
      </c>
      <c r="Z22" s="143" t="s">
        <v>70</v>
      </c>
      <c r="AA22" s="545"/>
      <c r="AB22" s="409"/>
      <c r="AC22" s="144" t="str">
        <f t="shared" si="1"/>
        <v>-</v>
      </c>
      <c r="AD22" s="39">
        <f t="shared" si="2"/>
        <v>0</v>
      </c>
      <c r="AE22" s="537"/>
      <c r="AF22" s="73"/>
      <c r="AG22" s="51">
        <f>AL120</f>
        <v>0</v>
      </c>
      <c r="AH22" s="52" t="str">
        <f>IF(COUNTIF(AC20:AC23,"&gt;2")&lt;1,"未達","")</f>
        <v>未達</v>
      </c>
      <c r="AI22" s="508" t="str">
        <f>IF(AJ23="-","-",IF(AJ23&gt;5,"？",IF(AJ23=5,"AAA",IF(AJ23&gt;=4.5,"AA",IF(AJ23&gt;=4,"A",IF(AJ23&gt;=3.5,"B",IF(AJ23&gt;=3,"C","？")))))))</f>
        <v>-</v>
      </c>
      <c r="AJ22" s="509"/>
      <c r="AK22" s="567"/>
      <c r="AL22" s="62"/>
    </row>
    <row r="23" spans="1:38" ht="20.100000000000001" customHeight="1" thickBot="1" x14ac:dyDescent="0.2">
      <c r="A23" s="512"/>
      <c r="B23" s="516"/>
      <c r="C23" s="517"/>
      <c r="D23" s="34" t="s">
        <v>72</v>
      </c>
      <c r="E23" s="35" t="s">
        <v>69</v>
      </c>
      <c r="F23" s="145">
        <v>1</v>
      </c>
      <c r="G23" s="37" t="s">
        <v>70</v>
      </c>
      <c r="H23" s="545"/>
      <c r="I23" s="405"/>
      <c r="J23" s="38" t="str">
        <f t="shared" si="0"/>
        <v>-</v>
      </c>
      <c r="K23" s="39">
        <f t="shared" si="3"/>
        <v>0</v>
      </c>
      <c r="L23" s="537"/>
      <c r="M23" s="40"/>
      <c r="N23" s="41"/>
      <c r="O23" s="42"/>
      <c r="P23" s="139"/>
      <c r="Q23" s="140"/>
      <c r="R23" s="141"/>
      <c r="S23" s="62"/>
      <c r="T23" s="513"/>
      <c r="U23" s="543"/>
      <c r="V23" s="544"/>
      <c r="W23" s="146" t="s">
        <v>73</v>
      </c>
      <c r="X23" s="75" t="s">
        <v>74</v>
      </c>
      <c r="Y23" s="147">
        <v>1</v>
      </c>
      <c r="Z23" s="77" t="s">
        <v>75</v>
      </c>
      <c r="AA23" s="569"/>
      <c r="AB23" s="411"/>
      <c r="AC23" s="78" t="str">
        <f t="shared" si="1"/>
        <v>-</v>
      </c>
      <c r="AD23" s="122">
        <f t="shared" si="2"/>
        <v>0</v>
      </c>
      <c r="AE23" s="402" t="s">
        <v>76</v>
      </c>
      <c r="AF23" s="79" t="s">
        <v>74</v>
      </c>
      <c r="AG23" s="80">
        <f>AK119*Y23</f>
        <v>0</v>
      </c>
      <c r="AH23" s="81" t="s">
        <v>75</v>
      </c>
      <c r="AI23" s="148" t="s">
        <v>74</v>
      </c>
      <c r="AJ23" s="149" t="str">
        <f>IF((AG12+AG19+AG23)=0,"-",ROUND((AG11*Y12+AG18*Y19+AG22*Y21)/(AG12+AG19+AG23),1))</f>
        <v>-</v>
      </c>
      <c r="AK23" s="150" t="s">
        <v>15</v>
      </c>
      <c r="AL23" s="62"/>
    </row>
    <row r="24" spans="1:38" ht="20.100000000000001" customHeight="1" x14ac:dyDescent="0.15">
      <c r="A24" s="512"/>
      <c r="B24" s="516"/>
      <c r="C24" s="517"/>
      <c r="D24" s="49" t="s">
        <v>77</v>
      </c>
      <c r="E24" s="35" t="s">
        <v>69</v>
      </c>
      <c r="F24" s="145">
        <v>1</v>
      </c>
      <c r="G24" s="37" t="s">
        <v>70</v>
      </c>
      <c r="H24" s="545"/>
      <c r="I24" s="405"/>
      <c r="J24" s="38" t="str">
        <f t="shared" si="0"/>
        <v>-</v>
      </c>
      <c r="K24" s="39">
        <f t="shared" si="3"/>
        <v>0</v>
      </c>
      <c r="L24" s="537"/>
      <c r="P24" s="139"/>
      <c r="Q24" s="140"/>
      <c r="R24" s="141"/>
      <c r="S24" s="62"/>
      <c r="T24" s="511" t="s">
        <v>78</v>
      </c>
      <c r="U24" s="539" t="s">
        <v>79</v>
      </c>
      <c r="V24" s="540"/>
      <c r="W24" s="152" t="s">
        <v>27</v>
      </c>
      <c r="X24" s="14" t="s">
        <v>14</v>
      </c>
      <c r="Y24" s="153">
        <v>1</v>
      </c>
      <c r="Z24" s="16" t="s">
        <v>15</v>
      </c>
      <c r="AA24" s="568" t="s">
        <v>16</v>
      </c>
      <c r="AB24" s="154">
        <f>I10</f>
        <v>0</v>
      </c>
      <c r="AC24" s="26" t="str">
        <f t="shared" si="1"/>
        <v>？</v>
      </c>
      <c r="AD24" s="18" t="s">
        <v>80</v>
      </c>
      <c r="AE24" s="536">
        <f>SUM(AD24:AD31)</f>
        <v>0</v>
      </c>
      <c r="AF24" s="155"/>
      <c r="AG24" s="156"/>
      <c r="AH24" s="157"/>
      <c r="AI24" s="31"/>
      <c r="AJ24" s="32"/>
      <c r="AK24" s="158"/>
      <c r="AL24" s="62"/>
    </row>
    <row r="25" spans="1:38" ht="20.100000000000001" customHeight="1" x14ac:dyDescent="0.15">
      <c r="A25" s="512"/>
      <c r="B25" s="516"/>
      <c r="C25" s="517"/>
      <c r="D25" s="53" t="s">
        <v>81</v>
      </c>
      <c r="E25" s="85" t="s">
        <v>69</v>
      </c>
      <c r="F25" s="159">
        <v>1</v>
      </c>
      <c r="G25" s="87" t="s">
        <v>70</v>
      </c>
      <c r="H25" s="545"/>
      <c r="I25" s="413"/>
      <c r="J25" s="57" t="str">
        <f t="shared" si="0"/>
        <v>-</v>
      </c>
      <c r="K25" s="128">
        <f t="shared" si="3"/>
        <v>0</v>
      </c>
      <c r="L25" s="537"/>
      <c r="M25" s="50"/>
      <c r="N25" s="51">
        <f>P169</f>
        <v>0</v>
      </c>
      <c r="O25" s="52" t="str">
        <f>IF(COUNTIF(J21:J26,"&gt;2")&lt;6,"未達","")</f>
        <v>未達</v>
      </c>
      <c r="P25" s="139"/>
      <c r="Q25" s="140"/>
      <c r="R25" s="141"/>
      <c r="S25" s="62"/>
      <c r="T25" s="512"/>
      <c r="U25" s="541"/>
      <c r="V25" s="542"/>
      <c r="W25" s="49" t="s">
        <v>82</v>
      </c>
      <c r="X25" s="35" t="s">
        <v>14</v>
      </c>
      <c r="Y25" s="36">
        <v>1</v>
      </c>
      <c r="Z25" s="37" t="s">
        <v>15</v>
      </c>
      <c r="AA25" s="545"/>
      <c r="AB25" s="405"/>
      <c r="AC25" s="38" t="str">
        <f t="shared" si="1"/>
        <v>-</v>
      </c>
      <c r="AD25" s="39">
        <f t="shared" ref="AD25" si="5">IF(AB25="A",2,IF(AB25="B",2,IF(AB25="C",2,IF(AB25="N",2,))))</f>
        <v>0</v>
      </c>
      <c r="AE25" s="537"/>
      <c r="AF25" s="28"/>
      <c r="AG25" s="29"/>
      <c r="AH25" s="30"/>
      <c r="AI25" s="46"/>
      <c r="AJ25" s="47"/>
      <c r="AK25" s="160"/>
      <c r="AL25" s="62"/>
    </row>
    <row r="26" spans="1:38" ht="20.100000000000001" customHeight="1" x14ac:dyDescent="0.15">
      <c r="A26" s="512"/>
      <c r="B26" s="516"/>
      <c r="C26" s="517"/>
      <c r="D26" s="161" t="s">
        <v>83</v>
      </c>
      <c r="E26" s="54" t="s">
        <v>14</v>
      </c>
      <c r="F26" s="162">
        <v>1</v>
      </c>
      <c r="G26" s="163" t="s">
        <v>15</v>
      </c>
      <c r="H26" s="546"/>
      <c r="I26" s="407"/>
      <c r="J26" s="88" t="str">
        <f t="shared" si="0"/>
        <v>-</v>
      </c>
      <c r="K26" s="58">
        <f>IF(I26="A",3,IF(I26="B",3,IF(I26="C",3,IF(I26="N",3,))))</f>
        <v>0</v>
      </c>
      <c r="L26" s="537"/>
      <c r="M26" s="59" t="s">
        <v>14</v>
      </c>
      <c r="N26" s="60">
        <f>O168*F26</f>
        <v>0</v>
      </c>
      <c r="O26" s="61" t="s">
        <v>15</v>
      </c>
      <c r="P26" s="139"/>
      <c r="Q26" s="140"/>
      <c r="R26" s="141"/>
      <c r="S26" s="62"/>
      <c r="T26" s="512"/>
      <c r="U26" s="541"/>
      <c r="V26" s="542"/>
      <c r="W26" s="118" t="s">
        <v>84</v>
      </c>
      <c r="X26" s="35" t="s">
        <v>14</v>
      </c>
      <c r="Y26" s="36">
        <v>1</v>
      </c>
      <c r="Z26" s="37" t="s">
        <v>15</v>
      </c>
      <c r="AA26" s="545"/>
      <c r="AB26" s="405"/>
      <c r="AC26" s="38" t="str">
        <f t="shared" si="1"/>
        <v>-</v>
      </c>
      <c r="AD26" s="39">
        <f t="shared" si="2"/>
        <v>0</v>
      </c>
      <c r="AE26" s="537"/>
      <c r="AF26" s="28"/>
      <c r="AG26" s="29"/>
      <c r="AH26" s="30"/>
      <c r="AI26" s="46"/>
      <c r="AJ26" s="47"/>
      <c r="AK26" s="160"/>
      <c r="AL26" s="62"/>
    </row>
    <row r="27" spans="1:38" ht="20.100000000000001" customHeight="1" x14ac:dyDescent="0.15">
      <c r="A27" s="512"/>
      <c r="B27" s="516"/>
      <c r="C27" s="517"/>
      <c r="D27" s="34" t="s">
        <v>85</v>
      </c>
      <c r="E27" s="35" t="s">
        <v>14</v>
      </c>
      <c r="F27" s="145">
        <v>0.5</v>
      </c>
      <c r="G27" s="37" t="s">
        <v>15</v>
      </c>
      <c r="H27" s="599" t="s">
        <v>86</v>
      </c>
      <c r="I27" s="408"/>
      <c r="J27" s="92" t="str">
        <f t="shared" si="0"/>
        <v>-</v>
      </c>
      <c r="K27" s="93">
        <f t="shared" si="3"/>
        <v>0</v>
      </c>
      <c r="L27" s="537"/>
      <c r="M27" s="164"/>
      <c r="N27" s="47"/>
      <c r="O27" s="47"/>
      <c r="P27" s="139"/>
      <c r="Q27" s="140"/>
      <c r="R27" s="141"/>
      <c r="S27" s="62"/>
      <c r="T27" s="512"/>
      <c r="U27" s="541"/>
      <c r="V27" s="542"/>
      <c r="W27" s="118" t="s">
        <v>87</v>
      </c>
      <c r="X27" s="35" t="s">
        <v>88</v>
      </c>
      <c r="Y27" s="36">
        <v>1</v>
      </c>
      <c r="Z27" s="37" t="s">
        <v>89</v>
      </c>
      <c r="AA27" s="545"/>
      <c r="AB27" s="405"/>
      <c r="AC27" s="38" t="str">
        <f t="shared" si="1"/>
        <v>-</v>
      </c>
      <c r="AD27" s="39">
        <f>IF(AB27="A",2,IF(AB27="B",2,IF(AB27="C",2,IF(AB27="N",2,))))</f>
        <v>0</v>
      </c>
      <c r="AE27" s="537"/>
      <c r="AF27" s="28"/>
      <c r="AG27" s="29"/>
      <c r="AH27" s="30"/>
      <c r="AI27" s="46"/>
      <c r="AJ27" s="47"/>
      <c r="AK27" s="160"/>
      <c r="AL27" s="62"/>
    </row>
    <row r="28" spans="1:38" ht="20.100000000000001" customHeight="1" x14ac:dyDescent="0.15">
      <c r="A28" s="512"/>
      <c r="B28" s="516"/>
      <c r="C28" s="517"/>
      <c r="D28" s="49" t="s">
        <v>90</v>
      </c>
      <c r="E28" s="35" t="s">
        <v>88</v>
      </c>
      <c r="F28" s="145">
        <v>0.5</v>
      </c>
      <c r="G28" s="37" t="s">
        <v>89</v>
      </c>
      <c r="H28" s="600"/>
      <c r="I28" s="408"/>
      <c r="J28" s="92" t="str">
        <f t="shared" si="0"/>
        <v>-</v>
      </c>
      <c r="K28" s="93">
        <f t="shared" si="3"/>
        <v>0</v>
      </c>
      <c r="L28" s="537"/>
      <c r="M28" s="164"/>
      <c r="N28" s="47"/>
      <c r="O28" s="165"/>
      <c r="P28" s="140"/>
      <c r="Q28" s="140"/>
      <c r="R28" s="141"/>
      <c r="S28" s="62"/>
      <c r="T28" s="512"/>
      <c r="U28" s="541"/>
      <c r="V28" s="542"/>
      <c r="W28" s="34" t="s">
        <v>91</v>
      </c>
      <c r="X28" s="35" t="s">
        <v>88</v>
      </c>
      <c r="Y28" s="36">
        <v>1</v>
      </c>
      <c r="Z28" s="37" t="s">
        <v>89</v>
      </c>
      <c r="AA28" s="545"/>
      <c r="AB28" s="405"/>
      <c r="AC28" s="38" t="str">
        <f t="shared" si="1"/>
        <v>-</v>
      </c>
      <c r="AD28" s="39">
        <f>IF(AB28="A",1,IF(AB28="B",1,IF(AB28="C",1,IF(AB28="N",1,))))</f>
        <v>0</v>
      </c>
      <c r="AE28" s="537"/>
      <c r="AF28" s="73"/>
      <c r="AG28" s="51"/>
      <c r="AH28" s="52"/>
      <c r="AI28" s="46"/>
      <c r="AJ28" s="47"/>
      <c r="AK28" s="160"/>
      <c r="AL28" s="62"/>
    </row>
    <row r="29" spans="1:38" ht="20.100000000000001" customHeight="1" x14ac:dyDescent="0.15">
      <c r="A29" s="512"/>
      <c r="B29" s="516"/>
      <c r="C29" s="517"/>
      <c r="D29" s="49" t="s">
        <v>92</v>
      </c>
      <c r="E29" s="35" t="s">
        <v>88</v>
      </c>
      <c r="F29" s="145">
        <v>0.5</v>
      </c>
      <c r="G29" s="37" t="s">
        <v>89</v>
      </c>
      <c r="H29" s="600"/>
      <c r="I29" s="408"/>
      <c r="J29" s="38" t="str">
        <f t="shared" si="0"/>
        <v>-</v>
      </c>
      <c r="K29" s="39">
        <f t="shared" si="3"/>
        <v>0</v>
      </c>
      <c r="L29" s="537"/>
      <c r="M29" s="164"/>
      <c r="N29" s="47"/>
      <c r="O29" s="165"/>
      <c r="P29" s="166"/>
      <c r="Q29" s="167"/>
      <c r="R29" s="168"/>
      <c r="S29" s="62"/>
      <c r="T29" s="512"/>
      <c r="U29" s="541"/>
      <c r="V29" s="542"/>
      <c r="W29" s="34" t="s">
        <v>93</v>
      </c>
      <c r="X29" s="35" t="s">
        <v>88</v>
      </c>
      <c r="Y29" s="36">
        <v>1</v>
      </c>
      <c r="Z29" s="37" t="s">
        <v>89</v>
      </c>
      <c r="AA29" s="545"/>
      <c r="AB29" s="405"/>
      <c r="AC29" s="57" t="str">
        <f t="shared" si="1"/>
        <v>-</v>
      </c>
      <c r="AD29" s="39">
        <f>IF(AB29="A",1,IF(AB29="B",1,IF(AB29="C",1,IF(AB29="N",1,))))</f>
        <v>0</v>
      </c>
      <c r="AE29" s="537"/>
      <c r="AF29" s="73"/>
      <c r="AG29" s="51">
        <f>AL132</f>
        <v>0</v>
      </c>
      <c r="AH29" s="52" t="str">
        <f>IF(COUNTIF(AC24:AC30,"&gt;2")&lt;7,"未達","")</f>
        <v>未達</v>
      </c>
      <c r="AI29" s="134"/>
      <c r="AJ29" s="134"/>
      <c r="AK29" s="169"/>
      <c r="AL29" s="62"/>
    </row>
    <row r="30" spans="1:38" ht="20.100000000000001" customHeight="1" x14ac:dyDescent="0.15">
      <c r="A30" s="512"/>
      <c r="B30" s="516"/>
      <c r="C30" s="517"/>
      <c r="D30" s="49" t="s">
        <v>94</v>
      </c>
      <c r="E30" s="35" t="s">
        <v>14</v>
      </c>
      <c r="F30" s="145">
        <v>0.5</v>
      </c>
      <c r="G30" s="37" t="s">
        <v>15</v>
      </c>
      <c r="H30" s="600"/>
      <c r="I30" s="408"/>
      <c r="J30" s="38" t="str">
        <f t="shared" si="0"/>
        <v>-</v>
      </c>
      <c r="K30" s="39">
        <f t="shared" si="3"/>
        <v>0</v>
      </c>
      <c r="L30" s="537"/>
      <c r="M30" s="164"/>
      <c r="N30" s="47"/>
      <c r="O30" s="165"/>
      <c r="P30" s="47"/>
      <c r="Q30" s="47"/>
      <c r="R30" s="170"/>
      <c r="S30" s="62"/>
      <c r="T30" s="512"/>
      <c r="U30" s="541"/>
      <c r="V30" s="542"/>
      <c r="W30" s="53" t="s">
        <v>95</v>
      </c>
      <c r="X30" s="54" t="s">
        <v>14</v>
      </c>
      <c r="Y30" s="55">
        <v>1</v>
      </c>
      <c r="Z30" s="56" t="s">
        <v>15</v>
      </c>
      <c r="AA30" s="545"/>
      <c r="AB30" s="171">
        <f>I8</f>
        <v>0</v>
      </c>
      <c r="AC30" s="88" t="str">
        <f t="shared" si="1"/>
        <v>？</v>
      </c>
      <c r="AD30" s="172" t="s">
        <v>80</v>
      </c>
      <c r="AE30" s="537"/>
      <c r="AF30" s="59" t="s">
        <v>14</v>
      </c>
      <c r="AG30" s="173">
        <f>AK131*Y30</f>
        <v>0</v>
      </c>
      <c r="AH30" s="61" t="s">
        <v>15</v>
      </c>
      <c r="AI30" s="508" t="str">
        <f>IF(AJ31="-","-",IF(AJ31&gt;5,"？",IF(AJ31=5,"AAA",IF(AJ31&gt;=4.5,"AA",IF(AJ31&gt;=4,"A",IF(AJ31&gt;=3.5,"B",IF(AJ31&gt;=3,"C","？")))))))</f>
        <v>-</v>
      </c>
      <c r="AJ30" s="509"/>
      <c r="AK30" s="510"/>
      <c r="AL30" s="62"/>
    </row>
    <row r="31" spans="1:38" ht="20.100000000000001" customHeight="1" thickBot="1" x14ac:dyDescent="0.2">
      <c r="A31" s="512"/>
      <c r="B31" s="516"/>
      <c r="C31" s="517"/>
      <c r="D31" s="49" t="s">
        <v>96</v>
      </c>
      <c r="E31" s="35" t="s">
        <v>14</v>
      </c>
      <c r="F31" s="145">
        <v>0.5</v>
      </c>
      <c r="G31" s="37" t="s">
        <v>15</v>
      </c>
      <c r="H31" s="600"/>
      <c r="I31" s="408"/>
      <c r="J31" s="38" t="str">
        <f t="shared" si="0"/>
        <v>-</v>
      </c>
      <c r="K31" s="39">
        <f t="shared" si="3"/>
        <v>0</v>
      </c>
      <c r="L31" s="537"/>
      <c r="M31" s="164"/>
      <c r="N31" s="47"/>
      <c r="O31" s="165"/>
      <c r="P31" s="47"/>
      <c r="Q31" s="47"/>
      <c r="R31" s="170"/>
      <c r="S31" s="62"/>
      <c r="T31" s="513"/>
      <c r="U31" s="543"/>
      <c r="V31" s="544"/>
      <c r="W31" s="174" t="s">
        <v>97</v>
      </c>
      <c r="X31" s="175" t="s">
        <v>14</v>
      </c>
      <c r="Y31" s="176">
        <v>1</v>
      </c>
      <c r="Z31" s="177" t="s">
        <v>15</v>
      </c>
      <c r="AA31" s="569"/>
      <c r="AB31" s="412"/>
      <c r="AC31" s="178" t="str">
        <f t="shared" si="1"/>
        <v>-</v>
      </c>
      <c r="AD31" s="179">
        <f>IF(AB31="A",2,IF(AB31="B",2,IF(AB31="C",2,)))</f>
        <v>0</v>
      </c>
      <c r="AE31" s="402" t="s">
        <v>98</v>
      </c>
      <c r="AF31" s="180" t="s">
        <v>14</v>
      </c>
      <c r="AG31" s="181">
        <f>AL145</f>
        <v>0</v>
      </c>
      <c r="AH31" s="182" t="s">
        <v>15</v>
      </c>
      <c r="AI31" s="148" t="s">
        <v>14</v>
      </c>
      <c r="AJ31" s="149" t="str">
        <f>IF((AG30+AG31)=0,"-",IF(OR(AC31="-",AC31="？"),ROUND((AG29*Y29)/(AG30),1),ROUND((AG29*Y29+AC31*Y31)/(AG30+AG31),1)))</f>
        <v>-</v>
      </c>
      <c r="AK31" s="183" t="s">
        <v>15</v>
      </c>
      <c r="AL31" s="62"/>
    </row>
    <row r="32" spans="1:38" ht="20.100000000000001" customHeight="1" x14ac:dyDescent="0.15">
      <c r="A32" s="512"/>
      <c r="B32" s="516"/>
      <c r="C32" s="517"/>
      <c r="D32" s="49" t="s">
        <v>99</v>
      </c>
      <c r="E32" s="35" t="s">
        <v>14</v>
      </c>
      <c r="F32" s="145">
        <v>0.5</v>
      </c>
      <c r="G32" s="37" t="s">
        <v>15</v>
      </c>
      <c r="H32" s="600"/>
      <c r="I32" s="408"/>
      <c r="J32" s="38" t="str">
        <f t="shared" si="0"/>
        <v>-</v>
      </c>
      <c r="K32" s="39">
        <f t="shared" si="3"/>
        <v>0</v>
      </c>
      <c r="L32" s="537"/>
      <c r="M32" s="164"/>
      <c r="N32" s="47"/>
      <c r="O32" s="165"/>
      <c r="P32" s="47"/>
      <c r="Q32" s="47"/>
      <c r="R32" s="170"/>
      <c r="S32" s="62"/>
      <c r="T32" s="511" t="s">
        <v>100</v>
      </c>
      <c r="U32" s="539" t="s">
        <v>101</v>
      </c>
      <c r="V32" s="540"/>
      <c r="W32" s="184" t="s">
        <v>25</v>
      </c>
      <c r="X32" s="99" t="s">
        <v>14</v>
      </c>
      <c r="Y32" s="185">
        <v>1</v>
      </c>
      <c r="Z32" s="101" t="s">
        <v>15</v>
      </c>
      <c r="AA32" s="102" t="s">
        <v>102</v>
      </c>
      <c r="AB32" s="186">
        <f>I9</f>
        <v>0</v>
      </c>
      <c r="AC32" s="187" t="str">
        <f t="shared" si="1"/>
        <v>？</v>
      </c>
      <c r="AD32" s="188" t="s">
        <v>80</v>
      </c>
      <c r="AE32" s="189" t="s">
        <v>103</v>
      </c>
      <c r="AF32" s="104" t="s">
        <v>88</v>
      </c>
      <c r="AG32" s="105">
        <f>AL157</f>
        <v>0</v>
      </c>
      <c r="AH32" s="190" t="s">
        <v>58</v>
      </c>
      <c r="AI32" s="191"/>
      <c r="AJ32" s="192"/>
      <c r="AK32" s="193"/>
      <c r="AL32" s="62"/>
    </row>
    <row r="33" spans="1:41" ht="20.100000000000001" customHeight="1" x14ac:dyDescent="0.15">
      <c r="A33" s="512"/>
      <c r="B33" s="516"/>
      <c r="C33" s="517"/>
      <c r="D33" s="49" t="s">
        <v>104</v>
      </c>
      <c r="E33" s="35" t="s">
        <v>57</v>
      </c>
      <c r="F33" s="145">
        <v>0.5</v>
      </c>
      <c r="G33" s="37" t="s">
        <v>58</v>
      </c>
      <c r="H33" s="600"/>
      <c r="I33" s="408"/>
      <c r="J33" s="38" t="str">
        <f t="shared" si="0"/>
        <v>-</v>
      </c>
      <c r="K33" s="39">
        <f t="shared" si="3"/>
        <v>0</v>
      </c>
      <c r="L33" s="537"/>
      <c r="M33" s="164"/>
      <c r="N33" s="47"/>
      <c r="O33" s="165"/>
      <c r="P33" s="47"/>
      <c r="Q33" s="47"/>
      <c r="R33" s="170"/>
      <c r="S33" s="62"/>
      <c r="T33" s="512"/>
      <c r="U33" s="541"/>
      <c r="V33" s="542"/>
      <c r="W33" s="414"/>
      <c r="X33" s="35" t="s">
        <v>57</v>
      </c>
      <c r="Y33" s="194">
        <v>1</v>
      </c>
      <c r="Z33" s="37" t="s">
        <v>58</v>
      </c>
      <c r="AA33" s="506" t="s">
        <v>105</v>
      </c>
      <c r="AB33" s="405"/>
      <c r="AC33" s="38" t="str">
        <f t="shared" si="1"/>
        <v>-</v>
      </c>
      <c r="AD33" s="39">
        <f t="shared" ref="AD33:AD38" si="6">IF(AB33="A",2,IF(AB33="B",2,IF(AB33="C",2,IF(AB33="N",2,))))</f>
        <v>0</v>
      </c>
      <c r="AE33" s="547">
        <f>SUM(AD33:AD38)</f>
        <v>0</v>
      </c>
      <c r="AF33" s="28"/>
      <c r="AG33" s="29"/>
      <c r="AH33" s="30"/>
      <c r="AI33" s="46"/>
      <c r="AJ33" s="47"/>
      <c r="AK33" s="160"/>
      <c r="AL33" s="62"/>
    </row>
    <row r="34" spans="1:41" ht="20.100000000000001" customHeight="1" x14ac:dyDescent="0.15">
      <c r="A34" s="512"/>
      <c r="B34" s="516"/>
      <c r="C34" s="517"/>
      <c r="D34" s="49" t="s">
        <v>106</v>
      </c>
      <c r="E34" s="35" t="s">
        <v>14</v>
      </c>
      <c r="F34" s="145">
        <v>0.5</v>
      </c>
      <c r="G34" s="37" t="s">
        <v>15</v>
      </c>
      <c r="H34" s="600"/>
      <c r="I34" s="408"/>
      <c r="J34" s="38" t="str">
        <f t="shared" si="0"/>
        <v>-</v>
      </c>
      <c r="K34" s="39">
        <f t="shared" si="3"/>
        <v>0</v>
      </c>
      <c r="L34" s="537"/>
      <c r="M34" s="164"/>
      <c r="N34" s="47"/>
      <c r="O34" s="165"/>
      <c r="P34" s="47"/>
      <c r="Q34" s="47"/>
      <c r="R34" s="170"/>
      <c r="S34" s="62"/>
      <c r="T34" s="512"/>
      <c r="U34" s="541"/>
      <c r="V34" s="542"/>
      <c r="W34" s="415"/>
      <c r="X34" s="35" t="s">
        <v>14</v>
      </c>
      <c r="Y34" s="194">
        <v>1</v>
      </c>
      <c r="Z34" s="110" t="s">
        <v>15</v>
      </c>
      <c r="AA34" s="545"/>
      <c r="AB34" s="405"/>
      <c r="AC34" s="38" t="str">
        <f t="shared" si="1"/>
        <v>-</v>
      </c>
      <c r="AD34" s="39">
        <f t="shared" si="6"/>
        <v>0</v>
      </c>
      <c r="AE34" s="537"/>
      <c r="AI34" s="46"/>
      <c r="AJ34" s="47"/>
      <c r="AK34" s="160"/>
      <c r="AL34" s="62"/>
    </row>
    <row r="35" spans="1:41" ht="20.100000000000001" customHeight="1" x14ac:dyDescent="0.15">
      <c r="A35" s="512"/>
      <c r="B35" s="516"/>
      <c r="C35" s="517"/>
      <c r="D35" s="49" t="s">
        <v>107</v>
      </c>
      <c r="E35" s="35" t="s">
        <v>14</v>
      </c>
      <c r="F35" s="145">
        <v>0.5</v>
      </c>
      <c r="G35" s="37" t="s">
        <v>15</v>
      </c>
      <c r="H35" s="600"/>
      <c r="I35" s="408"/>
      <c r="J35" s="38" t="str">
        <f t="shared" si="0"/>
        <v>-</v>
      </c>
      <c r="K35" s="39">
        <f t="shared" si="3"/>
        <v>0</v>
      </c>
      <c r="L35" s="537"/>
      <c r="M35" s="164"/>
      <c r="N35" s="47"/>
      <c r="O35" s="165"/>
      <c r="P35" s="47"/>
      <c r="Q35" s="47"/>
      <c r="R35" s="170"/>
      <c r="S35" s="62"/>
      <c r="T35" s="512"/>
      <c r="U35" s="541"/>
      <c r="V35" s="542"/>
      <c r="W35" s="414"/>
      <c r="X35" s="35" t="s">
        <v>14</v>
      </c>
      <c r="Y35" s="194">
        <v>1</v>
      </c>
      <c r="Z35" s="110" t="s">
        <v>15</v>
      </c>
      <c r="AA35" s="545"/>
      <c r="AB35" s="405"/>
      <c r="AC35" s="57" t="str">
        <f t="shared" si="1"/>
        <v>-</v>
      </c>
      <c r="AD35" s="70">
        <f t="shared" si="6"/>
        <v>0</v>
      </c>
      <c r="AE35" s="537"/>
      <c r="AF35" s="73"/>
      <c r="AG35" s="51">
        <f>AL168</f>
        <v>0</v>
      </c>
      <c r="AH35" s="52" t="str">
        <f>IF(COUNTIF(AC33:AC36,"&gt;2")&lt;4,"未達","")</f>
        <v>未達</v>
      </c>
      <c r="AI35" s="46"/>
      <c r="AJ35" s="47"/>
      <c r="AK35" s="160"/>
      <c r="AL35" s="62"/>
    </row>
    <row r="36" spans="1:41" ht="20.100000000000001" customHeight="1" x14ac:dyDescent="0.15">
      <c r="A36" s="512"/>
      <c r="B36" s="516"/>
      <c r="C36" s="517"/>
      <c r="D36" s="49" t="s">
        <v>108</v>
      </c>
      <c r="E36" s="35" t="s">
        <v>14</v>
      </c>
      <c r="F36" s="145">
        <v>0.5</v>
      </c>
      <c r="G36" s="37" t="s">
        <v>15</v>
      </c>
      <c r="H36" s="600"/>
      <c r="I36" s="408"/>
      <c r="J36" s="38" t="str">
        <f t="shared" si="0"/>
        <v>-</v>
      </c>
      <c r="K36" s="39">
        <f t="shared" si="3"/>
        <v>0</v>
      </c>
      <c r="L36" s="537"/>
      <c r="M36" s="164"/>
      <c r="N36" s="47"/>
      <c r="O36" s="165"/>
      <c r="P36" s="47"/>
      <c r="Q36" s="47"/>
      <c r="R36" s="170"/>
      <c r="S36" s="62"/>
      <c r="T36" s="512"/>
      <c r="U36" s="541"/>
      <c r="V36" s="542"/>
      <c r="W36" s="416"/>
      <c r="X36" s="54" t="s">
        <v>14</v>
      </c>
      <c r="Y36" s="195">
        <v>1</v>
      </c>
      <c r="Z36" s="163" t="s">
        <v>15</v>
      </c>
      <c r="AA36" s="546"/>
      <c r="AB36" s="407"/>
      <c r="AC36" s="196" t="str">
        <f t="shared" si="1"/>
        <v>-</v>
      </c>
      <c r="AD36" s="58">
        <f t="shared" si="6"/>
        <v>0</v>
      </c>
      <c r="AE36" s="537"/>
      <c r="AF36" s="59" t="s">
        <v>69</v>
      </c>
      <c r="AG36" s="60">
        <f>AK167*Y36</f>
        <v>0</v>
      </c>
      <c r="AH36" s="61" t="s">
        <v>70</v>
      </c>
      <c r="AI36" s="46"/>
      <c r="AJ36" s="47"/>
      <c r="AK36" s="160"/>
      <c r="AL36" s="62"/>
      <c r="AN36" s="505"/>
      <c r="AO36" s="505"/>
    </row>
    <row r="37" spans="1:41" ht="20.100000000000001" customHeight="1" x14ac:dyDescent="0.15">
      <c r="A37" s="512"/>
      <c r="B37" s="516"/>
      <c r="C37" s="517"/>
      <c r="D37" s="49" t="s">
        <v>109</v>
      </c>
      <c r="E37" s="35" t="s">
        <v>14</v>
      </c>
      <c r="F37" s="145">
        <v>0.5</v>
      </c>
      <c r="G37" s="37" t="s">
        <v>15</v>
      </c>
      <c r="H37" s="600"/>
      <c r="I37" s="408"/>
      <c r="J37" s="38" t="str">
        <f t="shared" si="0"/>
        <v>-</v>
      </c>
      <c r="K37" s="39">
        <f t="shared" si="3"/>
        <v>0</v>
      </c>
      <c r="L37" s="537"/>
      <c r="M37" s="164"/>
      <c r="N37" s="47"/>
      <c r="O37" s="165"/>
      <c r="P37" s="47"/>
      <c r="Q37" s="47"/>
      <c r="R37" s="170"/>
      <c r="S37" s="62"/>
      <c r="T37" s="512"/>
      <c r="U37" s="541"/>
      <c r="V37" s="542"/>
      <c r="W37" s="197" t="s">
        <v>110</v>
      </c>
      <c r="X37" s="63" t="s">
        <v>14</v>
      </c>
      <c r="Y37" s="119">
        <v>1</v>
      </c>
      <c r="Z37" s="64" t="s">
        <v>15</v>
      </c>
      <c r="AA37" s="506" t="s">
        <v>32</v>
      </c>
      <c r="AB37" s="408"/>
      <c r="AC37" s="92" t="str">
        <f t="shared" si="1"/>
        <v>-</v>
      </c>
      <c r="AD37" s="93">
        <f t="shared" si="6"/>
        <v>0</v>
      </c>
      <c r="AE37" s="537"/>
      <c r="AF37" s="73"/>
      <c r="AG37" s="72">
        <f>AL180</f>
        <v>0</v>
      </c>
      <c r="AH37" s="52" t="str">
        <f>IF(COUNTIF(AC37:AC38,"&gt;2")&lt;1,"未達","")</f>
        <v>未達</v>
      </c>
      <c r="AI37" s="508" t="str">
        <f>IF(AJ38="-","-",IF(AJ38&gt;5,"？",IF(AJ38=5,"AAA",IF(AJ38&gt;=4.5,"AA",IF(AJ38&gt;=4,"A",IF(AJ38&gt;=3.5,"B",IF(AJ38&gt;=3,"C","？")))))))</f>
        <v>-</v>
      </c>
      <c r="AJ37" s="509"/>
      <c r="AK37" s="510"/>
      <c r="AL37" s="62"/>
    </row>
    <row r="38" spans="1:41" ht="20.100000000000001" customHeight="1" thickBot="1" x14ac:dyDescent="0.2">
      <c r="A38" s="512"/>
      <c r="B38" s="516"/>
      <c r="C38" s="517"/>
      <c r="D38" s="49" t="s">
        <v>111</v>
      </c>
      <c r="E38" s="35" t="s">
        <v>74</v>
      </c>
      <c r="F38" s="145">
        <v>0.5</v>
      </c>
      <c r="G38" s="37" t="s">
        <v>75</v>
      </c>
      <c r="H38" s="600"/>
      <c r="I38" s="408"/>
      <c r="J38" s="38" t="str">
        <f t="shared" si="0"/>
        <v>-</v>
      </c>
      <c r="K38" s="39">
        <f t="shared" si="3"/>
        <v>0</v>
      </c>
      <c r="L38" s="537"/>
      <c r="M38" s="164"/>
      <c r="N38" s="47"/>
      <c r="O38" s="165"/>
      <c r="P38" s="47"/>
      <c r="Q38" s="47"/>
      <c r="R38" s="170"/>
      <c r="S38" s="62"/>
      <c r="T38" s="513"/>
      <c r="U38" s="543"/>
      <c r="V38" s="544"/>
      <c r="W38" s="74" t="s">
        <v>112</v>
      </c>
      <c r="X38" s="75" t="s">
        <v>74</v>
      </c>
      <c r="Y38" s="76">
        <v>1</v>
      </c>
      <c r="Z38" s="77" t="s">
        <v>75</v>
      </c>
      <c r="AA38" s="507"/>
      <c r="AB38" s="413"/>
      <c r="AC38" s="57" t="str">
        <f t="shared" si="1"/>
        <v>-</v>
      </c>
      <c r="AD38" s="122">
        <f t="shared" si="6"/>
        <v>0</v>
      </c>
      <c r="AE38" s="402" t="s">
        <v>98</v>
      </c>
      <c r="AF38" s="79" t="s">
        <v>74</v>
      </c>
      <c r="AG38" s="80">
        <f>AK179*Y38</f>
        <v>0</v>
      </c>
      <c r="AH38" s="81" t="s">
        <v>75</v>
      </c>
      <c r="AI38" s="148" t="s">
        <v>74</v>
      </c>
      <c r="AJ38" s="149" t="str">
        <f>IF((AG32+AG36+AG38)=0,"-",IF(OR(AC32="-",AC32="？"),ROUND((AG35*Y35+AG37*Y37)/(AG36+AG38),1),ROUND((AC32*Y33+AG35*Y35+AG37*Y37)/(AG32+AG36+AG38),1)))</f>
        <v>-</v>
      </c>
      <c r="AK38" s="183" t="s">
        <v>75</v>
      </c>
      <c r="AL38" s="62"/>
    </row>
    <row r="39" spans="1:41" ht="20.100000000000001" customHeight="1" x14ac:dyDescent="0.15">
      <c r="A39" s="512"/>
      <c r="B39" s="516"/>
      <c r="C39" s="517"/>
      <c r="D39" s="49" t="s">
        <v>113</v>
      </c>
      <c r="E39" s="35" t="s">
        <v>74</v>
      </c>
      <c r="F39" s="145">
        <v>0.5</v>
      </c>
      <c r="G39" s="37" t="s">
        <v>75</v>
      </c>
      <c r="H39" s="600"/>
      <c r="I39" s="408"/>
      <c r="J39" s="38" t="str">
        <f t="shared" si="0"/>
        <v>-</v>
      </c>
      <c r="K39" s="39">
        <f t="shared" si="3"/>
        <v>0</v>
      </c>
      <c r="L39" s="537"/>
      <c r="M39" s="164"/>
      <c r="N39" s="47"/>
      <c r="O39" s="165"/>
      <c r="P39" s="47"/>
      <c r="Q39" s="47"/>
      <c r="R39" s="198"/>
      <c r="S39" s="62"/>
      <c r="T39" s="511" t="s">
        <v>114</v>
      </c>
      <c r="U39" s="514" t="s">
        <v>115</v>
      </c>
      <c r="V39" s="515"/>
      <c r="W39" s="199" t="s">
        <v>116</v>
      </c>
      <c r="X39" s="14" t="s">
        <v>74</v>
      </c>
      <c r="Y39" s="200">
        <v>1</v>
      </c>
      <c r="Z39" s="16" t="s">
        <v>75</v>
      </c>
      <c r="AA39" s="201" t="s">
        <v>117</v>
      </c>
      <c r="AB39" s="154">
        <f>I6</f>
        <v>0</v>
      </c>
      <c r="AC39" s="26" t="str">
        <f t="shared" si="1"/>
        <v>？</v>
      </c>
      <c r="AD39" s="27" t="s">
        <v>80</v>
      </c>
      <c r="AE39" s="202" t="s">
        <v>80</v>
      </c>
      <c r="AF39" s="73"/>
      <c r="AG39" s="134"/>
      <c r="AH39" s="134"/>
      <c r="AI39" s="191"/>
      <c r="AJ39" s="134"/>
      <c r="AK39" s="169"/>
      <c r="AL39" s="62"/>
    </row>
    <row r="40" spans="1:41" ht="20.100000000000001" customHeight="1" x14ac:dyDescent="0.15">
      <c r="A40" s="512"/>
      <c r="B40" s="516"/>
      <c r="C40" s="517"/>
      <c r="D40" s="49" t="s">
        <v>118</v>
      </c>
      <c r="E40" s="35" t="s">
        <v>14</v>
      </c>
      <c r="F40" s="145">
        <v>0.5</v>
      </c>
      <c r="G40" s="37" t="s">
        <v>15</v>
      </c>
      <c r="H40" s="600"/>
      <c r="I40" s="405"/>
      <c r="J40" s="38" t="str">
        <f t="shared" si="0"/>
        <v>-</v>
      </c>
      <c r="K40" s="39">
        <f t="shared" si="3"/>
        <v>0</v>
      </c>
      <c r="L40" s="537"/>
      <c r="M40" s="164"/>
      <c r="N40" s="47"/>
      <c r="O40" s="165"/>
      <c r="P40" s="47"/>
      <c r="Q40" s="47"/>
      <c r="R40" s="198"/>
      <c r="S40" s="62"/>
      <c r="T40" s="512"/>
      <c r="U40" s="516"/>
      <c r="V40" s="517"/>
      <c r="W40" s="203"/>
      <c r="X40" s="204"/>
      <c r="Y40" s="204"/>
      <c r="Z40" s="204"/>
      <c r="AA40" s="205"/>
      <c r="AB40" s="206"/>
      <c r="AC40" s="38" t="str">
        <f t="shared" si="1"/>
        <v>-</v>
      </c>
      <c r="AD40" s="39">
        <f t="shared" ref="AD40:AD58" si="7">IF(AB40="A",2,IF(AB40="B",2,IF(AB40="C",2,IF(AB40="N",2,))))</f>
        <v>0</v>
      </c>
      <c r="AE40" s="207"/>
      <c r="AF40" s="73"/>
      <c r="AG40" s="51">
        <f>AL192</f>
        <v>0</v>
      </c>
      <c r="AH40" s="52" t="str">
        <f>IF(COUNTIF(AC39:AC41,"&gt;2")&lt;1,"未達","")</f>
        <v>未達</v>
      </c>
      <c r="AI40" s="508" t="str">
        <f>IF(AJ41="-","-",IF(AJ41&gt;5,"？",IF(AJ41=5,"AAA",IF(AJ41&gt;=4.5,"AA",IF(AJ41&gt;=4,"A",IF(AJ41&gt;=3.5,"B",IF(AJ41&gt;=3,"C","？")))))))</f>
        <v>-</v>
      </c>
      <c r="AJ40" s="509"/>
      <c r="AK40" s="510"/>
      <c r="AL40" s="62"/>
    </row>
    <row r="41" spans="1:41" ht="20.100000000000001" customHeight="1" thickBot="1" x14ac:dyDescent="0.2">
      <c r="A41" s="512"/>
      <c r="B41" s="516"/>
      <c r="C41" s="517"/>
      <c r="D41" s="49" t="s">
        <v>119</v>
      </c>
      <c r="E41" s="35" t="s">
        <v>14</v>
      </c>
      <c r="F41" s="145">
        <v>0.5</v>
      </c>
      <c r="G41" s="37" t="s">
        <v>15</v>
      </c>
      <c r="H41" s="600"/>
      <c r="I41" s="405"/>
      <c r="J41" s="38" t="str">
        <f t="shared" si="0"/>
        <v>-</v>
      </c>
      <c r="K41" s="39">
        <f t="shared" si="3"/>
        <v>0</v>
      </c>
      <c r="L41" s="537"/>
      <c r="M41" s="164"/>
      <c r="N41" s="47"/>
      <c r="O41" s="165"/>
      <c r="P41" s="47"/>
      <c r="Q41" s="47"/>
      <c r="R41" s="198"/>
      <c r="S41" s="62"/>
      <c r="T41" s="513"/>
      <c r="U41" s="518"/>
      <c r="V41" s="519"/>
      <c r="W41" s="203"/>
      <c r="X41" s="208"/>
      <c r="Y41" s="208"/>
      <c r="Z41" s="208"/>
      <c r="AA41" s="209"/>
      <c r="AB41" s="210"/>
      <c r="AC41" s="78" t="str">
        <f t="shared" si="1"/>
        <v>-</v>
      </c>
      <c r="AD41" s="94">
        <f t="shared" si="7"/>
        <v>0</v>
      </c>
      <c r="AE41" s="211"/>
      <c r="AF41" s="59" t="s">
        <v>14</v>
      </c>
      <c r="AG41" s="60">
        <f>AK191*Y39</f>
        <v>0</v>
      </c>
      <c r="AH41" s="61" t="s">
        <v>15</v>
      </c>
      <c r="AI41" s="148" t="s">
        <v>14</v>
      </c>
      <c r="AJ41" s="149" t="str">
        <f>IF(SUM(AG41)=0,"-",ROUND((AG40*Y39)/SUM(AG41),1))</f>
        <v>-</v>
      </c>
      <c r="AK41" s="183" t="s">
        <v>15</v>
      </c>
      <c r="AL41" s="62"/>
    </row>
    <row r="42" spans="1:41" ht="20.100000000000001" customHeight="1" x14ac:dyDescent="0.15">
      <c r="A42" s="512"/>
      <c r="B42" s="516"/>
      <c r="C42" s="517"/>
      <c r="D42" s="49" t="s">
        <v>120</v>
      </c>
      <c r="E42" s="85" t="s">
        <v>69</v>
      </c>
      <c r="F42" s="159">
        <v>0.5</v>
      </c>
      <c r="G42" s="87" t="s">
        <v>70</v>
      </c>
      <c r="H42" s="600"/>
      <c r="I42" s="413"/>
      <c r="J42" s="57" t="str">
        <f t="shared" si="0"/>
        <v>-</v>
      </c>
      <c r="K42" s="70">
        <f t="shared" si="3"/>
        <v>0</v>
      </c>
      <c r="L42" s="537"/>
      <c r="P42" s="139"/>
      <c r="Q42" s="140"/>
      <c r="R42" s="141"/>
      <c r="S42" s="62"/>
      <c r="T42" s="548" t="s">
        <v>121</v>
      </c>
      <c r="U42" s="549"/>
      <c r="V42" s="550"/>
      <c r="W42" s="557"/>
      <c r="X42" s="558"/>
      <c r="Y42" s="558"/>
      <c r="Z42" s="558"/>
      <c r="AA42" s="559" t="s">
        <v>450</v>
      </c>
      <c r="AB42" s="562"/>
      <c r="AC42" s="562"/>
      <c r="AD42" s="212">
        <f t="shared" si="7"/>
        <v>0</v>
      </c>
      <c r="AE42" s="536">
        <f>SUM(AD42:AD58)</f>
        <v>0</v>
      </c>
      <c r="AF42" s="213"/>
      <c r="AG42" s="214"/>
      <c r="AH42" s="214"/>
      <c r="AI42" s="214"/>
      <c r="AJ42" s="214"/>
      <c r="AK42" s="215"/>
      <c r="AL42" s="62"/>
    </row>
    <row r="43" spans="1:41" ht="20.100000000000001" customHeight="1" x14ac:dyDescent="0.15">
      <c r="A43" s="512"/>
      <c r="B43" s="516"/>
      <c r="C43" s="517"/>
      <c r="D43" s="49" t="s">
        <v>122</v>
      </c>
      <c r="E43" s="85" t="s">
        <v>69</v>
      </c>
      <c r="F43" s="159">
        <v>0.5</v>
      </c>
      <c r="G43" s="96" t="s">
        <v>70</v>
      </c>
      <c r="H43" s="600"/>
      <c r="I43" s="413"/>
      <c r="J43" s="57" t="str">
        <f t="shared" si="0"/>
        <v>-</v>
      </c>
      <c r="K43" s="70">
        <f t="shared" si="3"/>
        <v>0</v>
      </c>
      <c r="L43" s="537"/>
      <c r="P43" s="139"/>
      <c r="Q43" s="140"/>
      <c r="R43" s="141"/>
      <c r="S43" s="62"/>
      <c r="T43" s="551"/>
      <c r="U43" s="552"/>
      <c r="V43" s="553"/>
      <c r="W43" s="532"/>
      <c r="X43" s="533"/>
      <c r="Y43" s="533"/>
      <c r="Z43" s="533"/>
      <c r="AA43" s="560"/>
      <c r="AB43" s="538"/>
      <c r="AC43" s="538"/>
      <c r="AD43" s="216">
        <f t="shared" si="7"/>
        <v>0</v>
      </c>
      <c r="AE43" s="537"/>
      <c r="AF43" s="217"/>
      <c r="AG43" s="218"/>
      <c r="AH43" s="218"/>
      <c r="AI43" s="218"/>
      <c r="AJ43" s="218"/>
      <c r="AK43" s="219"/>
      <c r="AL43" s="62"/>
    </row>
    <row r="44" spans="1:41" ht="20.100000000000001" customHeight="1" x14ac:dyDescent="0.15">
      <c r="A44" s="512"/>
      <c r="B44" s="516"/>
      <c r="C44" s="517"/>
      <c r="D44" s="49" t="s">
        <v>123</v>
      </c>
      <c r="E44" s="35" t="s">
        <v>14</v>
      </c>
      <c r="F44" s="145">
        <v>0.5</v>
      </c>
      <c r="G44" s="110" t="s">
        <v>15</v>
      </c>
      <c r="H44" s="600"/>
      <c r="I44" s="405"/>
      <c r="J44" s="38" t="str">
        <f t="shared" si="0"/>
        <v>-</v>
      </c>
      <c r="K44" s="39">
        <f t="shared" si="3"/>
        <v>0</v>
      </c>
      <c r="L44" s="537"/>
      <c r="M44" s="40"/>
      <c r="N44" s="41"/>
      <c r="O44" s="42"/>
      <c r="P44" s="139"/>
      <c r="Q44" s="140"/>
      <c r="R44" s="141"/>
      <c r="S44" s="62"/>
      <c r="T44" s="551"/>
      <c r="U44" s="552"/>
      <c r="V44" s="553"/>
      <c r="W44" s="532"/>
      <c r="X44" s="533"/>
      <c r="Y44" s="533"/>
      <c r="Z44" s="533"/>
      <c r="AA44" s="560"/>
      <c r="AB44" s="538"/>
      <c r="AC44" s="538"/>
      <c r="AD44" s="216">
        <f t="shared" si="7"/>
        <v>0</v>
      </c>
      <c r="AE44" s="537"/>
      <c r="AF44" s="217"/>
      <c r="AG44" s="218"/>
      <c r="AH44" s="218"/>
      <c r="AI44" s="218"/>
      <c r="AJ44" s="218"/>
      <c r="AK44" s="219"/>
      <c r="AL44" s="62"/>
    </row>
    <row r="45" spans="1:41" ht="20.100000000000001" customHeight="1" x14ac:dyDescent="0.15">
      <c r="A45" s="512"/>
      <c r="B45" s="516"/>
      <c r="C45" s="517"/>
      <c r="D45" s="49" t="s">
        <v>124</v>
      </c>
      <c r="E45" s="35" t="s">
        <v>14</v>
      </c>
      <c r="F45" s="145">
        <v>0.5</v>
      </c>
      <c r="G45" s="110" t="s">
        <v>15</v>
      </c>
      <c r="H45" s="600"/>
      <c r="I45" s="405"/>
      <c r="J45" s="38" t="str">
        <f t="shared" si="0"/>
        <v>-</v>
      </c>
      <c r="K45" s="39">
        <f t="shared" si="3"/>
        <v>0</v>
      </c>
      <c r="L45" s="537"/>
      <c r="P45" s="139"/>
      <c r="Q45" s="140"/>
      <c r="R45" s="141"/>
      <c r="S45" s="62"/>
      <c r="T45" s="551"/>
      <c r="U45" s="552"/>
      <c r="V45" s="553"/>
      <c r="W45" s="532"/>
      <c r="X45" s="533"/>
      <c r="Y45" s="533"/>
      <c r="Z45" s="533"/>
      <c r="AA45" s="560"/>
      <c r="AB45" s="538"/>
      <c r="AC45" s="538"/>
      <c r="AD45" s="216">
        <f t="shared" si="7"/>
        <v>0</v>
      </c>
      <c r="AE45" s="537"/>
      <c r="AF45" s="217"/>
      <c r="AG45" s="218"/>
      <c r="AH45" s="218"/>
      <c r="AI45" s="218"/>
      <c r="AJ45" s="218"/>
      <c r="AK45" s="219"/>
      <c r="AL45" s="62"/>
    </row>
    <row r="46" spans="1:41" ht="20.100000000000001" customHeight="1" x14ac:dyDescent="0.15">
      <c r="A46" s="512"/>
      <c r="B46" s="516"/>
      <c r="C46" s="517"/>
      <c r="D46" s="49" t="s">
        <v>125</v>
      </c>
      <c r="E46" s="35" t="s">
        <v>14</v>
      </c>
      <c r="F46" s="145">
        <v>0.5</v>
      </c>
      <c r="G46" s="110" t="s">
        <v>15</v>
      </c>
      <c r="H46" s="600"/>
      <c r="I46" s="405"/>
      <c r="J46" s="38" t="str">
        <f t="shared" si="0"/>
        <v>-</v>
      </c>
      <c r="K46" s="39">
        <f t="shared" si="3"/>
        <v>0</v>
      </c>
      <c r="L46" s="537"/>
      <c r="M46" s="50"/>
      <c r="N46" s="51">
        <f>P181</f>
        <v>0</v>
      </c>
      <c r="O46" s="52" t="str">
        <f>IF(P178&gt;0,"未達","")</f>
        <v>未達</v>
      </c>
      <c r="P46" s="139"/>
      <c r="Q46" s="140"/>
      <c r="R46" s="141"/>
      <c r="S46" s="62"/>
      <c r="T46" s="551"/>
      <c r="U46" s="552"/>
      <c r="V46" s="553"/>
      <c r="W46" s="532"/>
      <c r="X46" s="533"/>
      <c r="Y46" s="533"/>
      <c r="Z46" s="534"/>
      <c r="AA46" s="560"/>
      <c r="AB46" s="538"/>
      <c r="AC46" s="538"/>
      <c r="AD46" s="216">
        <f t="shared" si="7"/>
        <v>0</v>
      </c>
      <c r="AE46" s="537"/>
      <c r="AF46" s="217"/>
      <c r="AG46" s="218"/>
      <c r="AH46" s="218"/>
      <c r="AI46" s="218"/>
      <c r="AJ46" s="218"/>
      <c r="AK46" s="219"/>
      <c r="AL46" s="62"/>
    </row>
    <row r="47" spans="1:41" ht="20.100000000000001" customHeight="1" x14ac:dyDescent="0.15">
      <c r="A47" s="512"/>
      <c r="B47" s="516"/>
      <c r="C47" s="517"/>
      <c r="D47" s="161" t="s">
        <v>126</v>
      </c>
      <c r="E47" s="54" t="s">
        <v>14</v>
      </c>
      <c r="F47" s="162">
        <v>0.5</v>
      </c>
      <c r="G47" s="220" t="s">
        <v>75</v>
      </c>
      <c r="H47" s="601"/>
      <c r="I47" s="407"/>
      <c r="J47" s="88" t="str">
        <f t="shared" si="0"/>
        <v>-</v>
      </c>
      <c r="K47" s="58">
        <f>IF(I47="A",2,IF(I47="B",2,IF(I47="C",2,IF(I47="N",2,))))</f>
        <v>0</v>
      </c>
      <c r="L47" s="537"/>
      <c r="M47" s="59" t="s">
        <v>74</v>
      </c>
      <c r="N47" s="60">
        <f>O180*F47</f>
        <v>0</v>
      </c>
      <c r="O47" s="61" t="s">
        <v>70</v>
      </c>
      <c r="P47" s="139"/>
      <c r="Q47" s="140"/>
      <c r="R47" s="141"/>
      <c r="S47" s="62"/>
      <c r="T47" s="551"/>
      <c r="U47" s="552"/>
      <c r="V47" s="553"/>
      <c r="W47" s="532"/>
      <c r="X47" s="533"/>
      <c r="Y47" s="533"/>
      <c r="Z47" s="534"/>
      <c r="AA47" s="560"/>
      <c r="AB47" s="538"/>
      <c r="AC47" s="538"/>
      <c r="AD47" s="216">
        <f t="shared" si="7"/>
        <v>0</v>
      </c>
      <c r="AE47" s="537"/>
      <c r="AF47" s="217"/>
      <c r="AG47" s="218"/>
      <c r="AH47" s="218"/>
      <c r="AI47" s="218"/>
      <c r="AJ47" s="218"/>
      <c r="AK47" s="219"/>
      <c r="AL47" s="62"/>
    </row>
    <row r="48" spans="1:41" ht="20.100000000000001" customHeight="1" x14ac:dyDescent="0.15">
      <c r="A48" s="512"/>
      <c r="B48" s="516"/>
      <c r="C48" s="517"/>
      <c r="D48" s="118" t="s">
        <v>127</v>
      </c>
      <c r="E48" s="63" t="s">
        <v>74</v>
      </c>
      <c r="F48" s="137">
        <v>0.5</v>
      </c>
      <c r="G48" s="37" t="s">
        <v>75</v>
      </c>
      <c r="H48" s="570" t="s">
        <v>128</v>
      </c>
      <c r="I48" s="408"/>
      <c r="J48" s="92" t="str">
        <f t="shared" si="0"/>
        <v>-</v>
      </c>
      <c r="K48" s="93">
        <f t="shared" si="3"/>
        <v>0</v>
      </c>
      <c r="L48" s="537"/>
      <c r="M48" s="40"/>
      <c r="N48" s="41"/>
      <c r="O48" s="42"/>
      <c r="P48" s="139"/>
      <c r="Q48" s="140"/>
      <c r="R48" s="141"/>
      <c r="S48" s="62"/>
      <c r="T48" s="551"/>
      <c r="U48" s="552"/>
      <c r="V48" s="553"/>
      <c r="W48" s="532"/>
      <c r="X48" s="533"/>
      <c r="Y48" s="533"/>
      <c r="Z48" s="534"/>
      <c r="AA48" s="560"/>
      <c r="AB48" s="538"/>
      <c r="AC48" s="538"/>
      <c r="AD48" s="216">
        <f t="shared" si="7"/>
        <v>0</v>
      </c>
      <c r="AE48" s="537"/>
      <c r="AF48" s="217"/>
      <c r="AG48" s="218"/>
      <c r="AH48" s="218"/>
      <c r="AI48" s="218"/>
      <c r="AJ48" s="218"/>
      <c r="AK48" s="219"/>
      <c r="AL48" s="62"/>
    </row>
    <row r="49" spans="1:38" ht="20.100000000000001" customHeight="1" x14ac:dyDescent="0.15">
      <c r="A49" s="512"/>
      <c r="B49" s="516"/>
      <c r="C49" s="517"/>
      <c r="D49" s="49" t="s">
        <v>129</v>
      </c>
      <c r="E49" s="35" t="s">
        <v>74</v>
      </c>
      <c r="F49" s="145">
        <v>0.5</v>
      </c>
      <c r="G49" s="37" t="s">
        <v>75</v>
      </c>
      <c r="H49" s="571"/>
      <c r="I49" s="405"/>
      <c r="J49" s="38" t="str">
        <f t="shared" si="0"/>
        <v>-</v>
      </c>
      <c r="K49" s="39">
        <f t="shared" si="3"/>
        <v>0</v>
      </c>
      <c r="L49" s="537"/>
      <c r="M49" s="40"/>
      <c r="N49" s="41"/>
      <c r="O49" s="42"/>
      <c r="P49" s="139"/>
      <c r="Q49" s="140"/>
      <c r="R49" s="141"/>
      <c r="S49" s="62"/>
      <c r="T49" s="551"/>
      <c r="U49" s="552"/>
      <c r="V49" s="553"/>
      <c r="W49" s="532"/>
      <c r="X49" s="533"/>
      <c r="Y49" s="533"/>
      <c r="Z49" s="534"/>
      <c r="AA49" s="560"/>
      <c r="AB49" s="535"/>
      <c r="AC49" s="535"/>
      <c r="AD49" s="216">
        <f t="shared" si="7"/>
        <v>0</v>
      </c>
      <c r="AE49" s="537"/>
      <c r="AF49" s="217"/>
      <c r="AG49" s="218"/>
      <c r="AH49" s="218"/>
      <c r="AI49" s="218"/>
      <c r="AJ49" s="218"/>
      <c r="AK49" s="219"/>
    </row>
    <row r="50" spans="1:38" ht="20.100000000000001" customHeight="1" x14ac:dyDescent="0.15">
      <c r="A50" s="512"/>
      <c r="B50" s="516"/>
      <c r="C50" s="517"/>
      <c r="D50" s="49" t="s">
        <v>130</v>
      </c>
      <c r="E50" s="35" t="s">
        <v>74</v>
      </c>
      <c r="F50" s="145">
        <v>0.5</v>
      </c>
      <c r="G50" s="37" t="s">
        <v>75</v>
      </c>
      <c r="H50" s="571"/>
      <c r="I50" s="405"/>
      <c r="J50" s="38" t="str">
        <f t="shared" si="0"/>
        <v>-</v>
      </c>
      <c r="K50" s="39">
        <f t="shared" si="3"/>
        <v>0</v>
      </c>
      <c r="L50" s="537"/>
      <c r="M50" s="40"/>
      <c r="N50" s="41"/>
      <c r="O50" s="42"/>
      <c r="P50" s="139"/>
      <c r="Q50" s="140"/>
      <c r="R50" s="141"/>
      <c r="S50" s="62"/>
      <c r="T50" s="551"/>
      <c r="U50" s="552"/>
      <c r="V50" s="553"/>
      <c r="W50" s="532"/>
      <c r="X50" s="533"/>
      <c r="Y50" s="533"/>
      <c r="Z50" s="534"/>
      <c r="AA50" s="560"/>
      <c r="AB50" s="535"/>
      <c r="AC50" s="535"/>
      <c r="AD50" s="216">
        <f t="shared" si="7"/>
        <v>0</v>
      </c>
      <c r="AE50" s="537"/>
      <c r="AF50" s="217"/>
      <c r="AG50" s="218"/>
      <c r="AH50" s="218"/>
      <c r="AI50" s="218"/>
      <c r="AJ50" s="218"/>
      <c r="AK50" s="219"/>
    </row>
    <row r="51" spans="1:38" ht="20.100000000000001" customHeight="1" x14ac:dyDescent="0.15">
      <c r="A51" s="512"/>
      <c r="B51" s="516"/>
      <c r="C51" s="517"/>
      <c r="D51" s="49" t="s">
        <v>131</v>
      </c>
      <c r="E51" s="35" t="s">
        <v>74</v>
      </c>
      <c r="F51" s="145">
        <v>0.5</v>
      </c>
      <c r="G51" s="37" t="s">
        <v>75</v>
      </c>
      <c r="H51" s="571"/>
      <c r="I51" s="413"/>
      <c r="J51" s="38" t="str">
        <f t="shared" si="0"/>
        <v>-</v>
      </c>
      <c r="K51" s="39">
        <f t="shared" si="3"/>
        <v>0</v>
      </c>
      <c r="L51" s="537"/>
      <c r="M51" s="40"/>
      <c r="N51" s="41"/>
      <c r="O51" s="42"/>
      <c r="P51" s="139"/>
      <c r="Q51" s="140"/>
      <c r="R51" s="141"/>
      <c r="T51" s="551"/>
      <c r="U51" s="552"/>
      <c r="V51" s="553"/>
      <c r="W51" s="532"/>
      <c r="X51" s="533"/>
      <c r="Y51" s="533"/>
      <c r="Z51" s="534"/>
      <c r="AA51" s="560"/>
      <c r="AB51" s="535"/>
      <c r="AC51" s="535"/>
      <c r="AD51" s="216">
        <f t="shared" si="7"/>
        <v>0</v>
      </c>
      <c r="AE51" s="537"/>
      <c r="AF51" s="217"/>
      <c r="AG51" s="218"/>
      <c r="AH51" s="218"/>
      <c r="AI51" s="218"/>
      <c r="AJ51" s="218"/>
      <c r="AK51" s="219"/>
      <c r="AL51" s="221"/>
    </row>
    <row r="52" spans="1:38" ht="20.100000000000001" customHeight="1" x14ac:dyDescent="0.15">
      <c r="A52" s="512"/>
      <c r="B52" s="516"/>
      <c r="C52" s="517"/>
      <c r="D52" s="49" t="s">
        <v>132</v>
      </c>
      <c r="E52" s="35" t="s">
        <v>74</v>
      </c>
      <c r="F52" s="145">
        <v>0.5</v>
      </c>
      <c r="G52" s="37" t="s">
        <v>75</v>
      </c>
      <c r="H52" s="571"/>
      <c r="I52" s="413"/>
      <c r="J52" s="38" t="str">
        <f t="shared" si="0"/>
        <v>-</v>
      </c>
      <c r="K52" s="39">
        <f t="shared" si="3"/>
        <v>0</v>
      </c>
      <c r="L52" s="537"/>
      <c r="M52" s="40"/>
      <c r="N52" s="41"/>
      <c r="O52" s="42"/>
      <c r="P52" s="139"/>
      <c r="Q52" s="140"/>
      <c r="R52" s="141"/>
      <c r="T52" s="551"/>
      <c r="U52" s="552"/>
      <c r="V52" s="553"/>
      <c r="W52" s="532"/>
      <c r="X52" s="533"/>
      <c r="Y52" s="533"/>
      <c r="Z52" s="534"/>
      <c r="AA52" s="560"/>
      <c r="AB52" s="535"/>
      <c r="AC52" s="535"/>
      <c r="AD52" s="216">
        <f t="shared" si="7"/>
        <v>0</v>
      </c>
      <c r="AE52" s="537"/>
      <c r="AF52" s="217"/>
      <c r="AG52" s="218"/>
      <c r="AH52" s="218"/>
      <c r="AI52" s="218"/>
      <c r="AJ52" s="218"/>
      <c r="AK52" s="219"/>
      <c r="AL52" s="221"/>
    </row>
    <row r="53" spans="1:38" ht="20.100000000000001" customHeight="1" x14ac:dyDescent="0.15">
      <c r="A53" s="512"/>
      <c r="B53" s="516"/>
      <c r="C53" s="517"/>
      <c r="D53" s="49" t="s">
        <v>133</v>
      </c>
      <c r="E53" s="35" t="s">
        <v>74</v>
      </c>
      <c r="F53" s="145">
        <v>0.5</v>
      </c>
      <c r="G53" s="37" t="s">
        <v>75</v>
      </c>
      <c r="H53" s="571"/>
      <c r="I53" s="405"/>
      <c r="J53" s="38" t="str">
        <f t="shared" si="0"/>
        <v>-</v>
      </c>
      <c r="K53" s="39">
        <f t="shared" si="3"/>
        <v>0</v>
      </c>
      <c r="L53" s="537"/>
      <c r="M53" s="40"/>
      <c r="N53" s="41"/>
      <c r="O53" s="42"/>
      <c r="P53" s="139"/>
      <c r="Q53" s="140"/>
      <c r="R53" s="141"/>
      <c r="T53" s="551"/>
      <c r="U53" s="552"/>
      <c r="V53" s="553"/>
      <c r="W53" s="532"/>
      <c r="X53" s="533"/>
      <c r="Y53" s="533"/>
      <c r="Z53" s="534"/>
      <c r="AA53" s="560"/>
      <c r="AB53" s="535"/>
      <c r="AC53" s="535"/>
      <c r="AD53" s="216">
        <f t="shared" si="7"/>
        <v>0</v>
      </c>
      <c r="AE53" s="537"/>
      <c r="AF53" s="217"/>
      <c r="AG53" s="218"/>
      <c r="AH53" s="218"/>
      <c r="AI53" s="218"/>
      <c r="AJ53" s="218"/>
      <c r="AK53" s="219"/>
      <c r="AL53" s="221"/>
    </row>
    <row r="54" spans="1:38" ht="20.100000000000001" customHeight="1" x14ac:dyDescent="0.15">
      <c r="A54" s="512"/>
      <c r="B54" s="516"/>
      <c r="C54" s="517"/>
      <c r="D54" s="49" t="s">
        <v>134</v>
      </c>
      <c r="E54" s="35" t="s">
        <v>74</v>
      </c>
      <c r="F54" s="145">
        <v>0.5</v>
      </c>
      <c r="G54" s="37" t="s">
        <v>75</v>
      </c>
      <c r="H54" s="571"/>
      <c r="I54" s="405"/>
      <c r="J54" s="38" t="str">
        <f t="shared" si="0"/>
        <v>-</v>
      </c>
      <c r="K54" s="39">
        <f t="shared" si="3"/>
        <v>0</v>
      </c>
      <c r="L54" s="537"/>
      <c r="M54" s="222"/>
      <c r="N54" s="223"/>
      <c r="O54" s="224"/>
      <c r="P54" s="139"/>
      <c r="Q54" s="140"/>
      <c r="R54" s="141"/>
      <c r="T54" s="551"/>
      <c r="U54" s="552"/>
      <c r="V54" s="553"/>
      <c r="W54" s="532"/>
      <c r="X54" s="533"/>
      <c r="Y54" s="533"/>
      <c r="Z54" s="534"/>
      <c r="AA54" s="560"/>
      <c r="AB54" s="535"/>
      <c r="AC54" s="535"/>
      <c r="AD54" s="216">
        <f t="shared" si="7"/>
        <v>0</v>
      </c>
      <c r="AE54" s="537"/>
      <c r="AF54" s="217"/>
      <c r="AG54" s="218"/>
      <c r="AH54" s="218"/>
      <c r="AI54" s="218"/>
      <c r="AJ54" s="218"/>
      <c r="AK54" s="219"/>
      <c r="AL54" s="221"/>
    </row>
    <row r="55" spans="1:38" ht="20.100000000000001" customHeight="1" x14ac:dyDescent="0.15">
      <c r="A55" s="512"/>
      <c r="B55" s="516"/>
      <c r="C55" s="517"/>
      <c r="D55" s="49" t="s">
        <v>135</v>
      </c>
      <c r="E55" s="35" t="s">
        <v>74</v>
      </c>
      <c r="F55" s="145">
        <v>0.5</v>
      </c>
      <c r="G55" s="37" t="s">
        <v>75</v>
      </c>
      <c r="H55" s="571"/>
      <c r="I55" s="405"/>
      <c r="J55" s="38" t="str">
        <f t="shared" si="0"/>
        <v>-</v>
      </c>
      <c r="K55" s="39">
        <f t="shared" si="3"/>
        <v>0</v>
      </c>
      <c r="L55" s="537"/>
      <c r="M55" s="40"/>
      <c r="N55" s="41"/>
      <c r="O55" s="42"/>
      <c r="P55" s="139"/>
      <c r="Q55" s="140"/>
      <c r="R55" s="141"/>
      <c r="T55" s="551"/>
      <c r="U55" s="552"/>
      <c r="V55" s="553"/>
      <c r="W55" s="532"/>
      <c r="X55" s="533"/>
      <c r="Y55" s="533"/>
      <c r="Z55" s="534"/>
      <c r="AA55" s="560"/>
      <c r="AB55" s="535"/>
      <c r="AC55" s="535"/>
      <c r="AD55" s="216">
        <f t="shared" si="7"/>
        <v>0</v>
      </c>
      <c r="AE55" s="537"/>
      <c r="AF55" s="217"/>
      <c r="AG55" s="218"/>
      <c r="AH55" s="218"/>
      <c r="AI55" s="218"/>
      <c r="AJ55" s="218"/>
      <c r="AK55" s="219"/>
      <c r="AL55" s="221"/>
    </row>
    <row r="56" spans="1:38" ht="20.100000000000001" customHeight="1" x14ac:dyDescent="0.15">
      <c r="A56" s="512"/>
      <c r="B56" s="516"/>
      <c r="C56" s="517"/>
      <c r="D56" s="49" t="s">
        <v>136</v>
      </c>
      <c r="E56" s="35" t="s">
        <v>74</v>
      </c>
      <c r="F56" s="145">
        <v>0.5</v>
      </c>
      <c r="G56" s="37" t="s">
        <v>75</v>
      </c>
      <c r="H56" s="571"/>
      <c r="I56" s="405"/>
      <c r="J56" s="38" t="str">
        <f t="shared" si="0"/>
        <v>-</v>
      </c>
      <c r="K56" s="39">
        <f t="shared" si="3"/>
        <v>0</v>
      </c>
      <c r="L56" s="537"/>
      <c r="M56" s="40"/>
      <c r="N56" s="41"/>
      <c r="O56" s="42"/>
      <c r="P56" s="139"/>
      <c r="Q56" s="140"/>
      <c r="R56" s="141"/>
      <c r="T56" s="551"/>
      <c r="U56" s="552"/>
      <c r="V56" s="553"/>
      <c r="W56" s="532"/>
      <c r="X56" s="533"/>
      <c r="Y56" s="533"/>
      <c r="Z56" s="534"/>
      <c r="AA56" s="560"/>
      <c r="AB56" s="535"/>
      <c r="AC56" s="535"/>
      <c r="AD56" s="216">
        <f t="shared" si="7"/>
        <v>0</v>
      </c>
      <c r="AE56" s="537"/>
      <c r="AF56" s="217"/>
      <c r="AG56" s="218"/>
      <c r="AH56" s="218"/>
      <c r="AI56" s="218"/>
      <c r="AJ56" s="218"/>
      <c r="AK56" s="219"/>
      <c r="AL56" s="221"/>
    </row>
    <row r="57" spans="1:38" ht="20.100000000000001" customHeight="1" x14ac:dyDescent="0.15">
      <c r="A57" s="512"/>
      <c r="B57" s="516"/>
      <c r="C57" s="517"/>
      <c r="D57" s="1" t="s">
        <v>137</v>
      </c>
      <c r="E57" s="35" t="s">
        <v>74</v>
      </c>
      <c r="F57" s="145">
        <v>0.5</v>
      </c>
      <c r="G57" s="37" t="s">
        <v>75</v>
      </c>
      <c r="H57" s="571"/>
      <c r="I57" s="405"/>
      <c r="J57" s="38" t="str">
        <f t="shared" si="0"/>
        <v>-</v>
      </c>
      <c r="K57" s="39">
        <f t="shared" si="3"/>
        <v>0</v>
      </c>
      <c r="L57" s="537"/>
      <c r="M57" s="40"/>
      <c r="N57" s="41"/>
      <c r="O57" s="42"/>
      <c r="P57" s="139"/>
      <c r="Q57" s="140"/>
      <c r="R57" s="141"/>
      <c r="T57" s="551"/>
      <c r="U57" s="552"/>
      <c r="V57" s="553"/>
      <c r="W57" s="532"/>
      <c r="X57" s="533"/>
      <c r="Y57" s="533"/>
      <c r="Z57" s="534"/>
      <c r="AA57" s="560"/>
      <c r="AB57" s="535"/>
      <c r="AC57" s="535"/>
      <c r="AD57" s="216">
        <f t="shared" si="7"/>
        <v>0</v>
      </c>
      <c r="AE57" s="537"/>
      <c r="AF57" s="217"/>
      <c r="AG57" s="218"/>
      <c r="AH57" s="218"/>
      <c r="AI57" s="218"/>
      <c r="AJ57" s="218"/>
      <c r="AK57" s="219"/>
      <c r="AL57" s="221"/>
    </row>
    <row r="58" spans="1:38" ht="20.100000000000001" customHeight="1" thickBot="1" x14ac:dyDescent="0.2">
      <c r="A58" s="512"/>
      <c r="B58" s="516"/>
      <c r="C58" s="517"/>
      <c r="D58" s="49" t="s">
        <v>138</v>
      </c>
      <c r="E58" s="35" t="s">
        <v>74</v>
      </c>
      <c r="F58" s="145">
        <v>0.5</v>
      </c>
      <c r="G58" s="37" t="s">
        <v>75</v>
      </c>
      <c r="H58" s="571"/>
      <c r="I58" s="413"/>
      <c r="J58" s="38" t="str">
        <f t="shared" si="0"/>
        <v>-</v>
      </c>
      <c r="K58" s="39">
        <f t="shared" si="3"/>
        <v>0</v>
      </c>
      <c r="L58" s="537"/>
      <c r="M58" s="40"/>
      <c r="N58" s="41"/>
      <c r="O58" s="42"/>
      <c r="P58" s="139"/>
      <c r="Q58" s="140"/>
      <c r="R58" s="141"/>
      <c r="T58" s="554"/>
      <c r="U58" s="555"/>
      <c r="V58" s="556"/>
      <c r="W58" s="563"/>
      <c r="X58" s="564"/>
      <c r="Y58" s="564"/>
      <c r="Z58" s="565"/>
      <c r="AA58" s="561"/>
      <c r="AB58" s="566"/>
      <c r="AC58" s="566"/>
      <c r="AD58" s="225">
        <f t="shared" si="7"/>
        <v>0</v>
      </c>
      <c r="AE58" s="404" t="s">
        <v>451</v>
      </c>
      <c r="AF58" s="226"/>
      <c r="AG58" s="227"/>
      <c r="AH58" s="227"/>
      <c r="AI58" s="227"/>
      <c r="AJ58" s="227"/>
      <c r="AK58" s="228"/>
      <c r="AL58" s="221"/>
    </row>
    <row r="59" spans="1:38" ht="20.100000000000001" customHeight="1" thickBot="1" x14ac:dyDescent="0.2">
      <c r="A59" s="512"/>
      <c r="B59" s="516"/>
      <c r="C59" s="517"/>
      <c r="D59" s="49" t="s">
        <v>139</v>
      </c>
      <c r="E59" s="35" t="s">
        <v>14</v>
      </c>
      <c r="F59" s="145">
        <v>0.5</v>
      </c>
      <c r="G59" s="37" t="s">
        <v>15</v>
      </c>
      <c r="H59" s="571"/>
      <c r="I59" s="413"/>
      <c r="J59" s="38" t="str">
        <f t="shared" si="0"/>
        <v>-</v>
      </c>
      <c r="K59" s="39">
        <f t="shared" si="3"/>
        <v>0</v>
      </c>
      <c r="L59" s="537"/>
      <c r="M59" s="50"/>
      <c r="N59" s="51">
        <f>P193</f>
        <v>0</v>
      </c>
      <c r="O59" s="52" t="str">
        <f>IF(P190&gt;0,"未達","")</f>
        <v>未達</v>
      </c>
      <c r="P59" s="508" t="str">
        <f>IF(Q60="-","-",IF(Q60&gt;5,"？",IF(Q60=5,"AAA",IF(Q60&gt;=4.5,"AA",IF(Q60&gt;=4,"A",IF(Q60&gt;=3.5,"B",IF(Q60&gt;=3,"C","？")))))))</f>
        <v>-</v>
      </c>
      <c r="Q59" s="509"/>
      <c r="R59" s="510"/>
      <c r="T59" s="587" t="s">
        <v>140</v>
      </c>
      <c r="U59" s="588"/>
      <c r="V59" s="229" t="str">
        <f>U97</f>
        <v>-</v>
      </c>
      <c r="W59" s="230" t="s">
        <v>141</v>
      </c>
      <c r="X59" s="589" t="str">
        <f>IF(V59="-","-",IF(V59=5,"AAA",IF(V59&gt;=4.5,"AA",IF(V59&gt;=4,"A",IF(V59&gt;=3.5,"B",IF(V59&gt;=3,"C","？"))))))</f>
        <v>-</v>
      </c>
      <c r="Y59" s="589"/>
      <c r="Z59" s="589"/>
      <c r="AA59" s="589"/>
      <c r="AB59" s="589"/>
      <c r="AC59" s="589"/>
      <c r="AD59" s="589"/>
      <c r="AE59" s="590"/>
      <c r="AF59" s="231"/>
      <c r="AG59" s="231"/>
      <c r="AH59" s="231"/>
      <c r="AI59" s="232"/>
      <c r="AJ59" s="233"/>
      <c r="AK59" s="221"/>
      <c r="AL59" s="234"/>
    </row>
    <row r="60" spans="1:38" ht="20.100000000000001" customHeight="1" thickBot="1" x14ac:dyDescent="0.2">
      <c r="A60" s="513"/>
      <c r="B60" s="518"/>
      <c r="C60" s="519"/>
      <c r="D60" s="235" t="s">
        <v>142</v>
      </c>
      <c r="E60" s="75" t="s">
        <v>14</v>
      </c>
      <c r="F60" s="236">
        <v>0.5</v>
      </c>
      <c r="G60" s="237" t="s">
        <v>15</v>
      </c>
      <c r="H60" s="602"/>
      <c r="I60" s="425"/>
      <c r="J60" s="238" t="str">
        <f t="shared" si="0"/>
        <v>-</v>
      </c>
      <c r="K60" s="239">
        <f t="shared" si="3"/>
        <v>0</v>
      </c>
      <c r="L60" s="403" t="s">
        <v>143</v>
      </c>
      <c r="M60" s="240" t="s">
        <v>74</v>
      </c>
      <c r="N60" s="241">
        <f>O192*F60</f>
        <v>0</v>
      </c>
      <c r="O60" s="242" t="s">
        <v>70</v>
      </c>
      <c r="P60" s="243" t="s">
        <v>14</v>
      </c>
      <c r="Q60" s="244" t="str">
        <f>IF(SUM(N26,N47,N60)=0,"-",ROUND((N25*F25+N46*F46+N59*F59)/SUM(N26,N47,N60),1))</f>
        <v>-</v>
      </c>
      <c r="R60" s="245" t="s">
        <v>15</v>
      </c>
      <c r="T60" s="246"/>
      <c r="U60" s="221"/>
      <c r="V60" s="221"/>
      <c r="W60" s="221"/>
      <c r="X60" s="247"/>
      <c r="Y60" s="247"/>
      <c r="Z60" s="247"/>
      <c r="AA60" s="247"/>
      <c r="AB60" s="231"/>
      <c r="AC60" s="248"/>
      <c r="AD60" s="248"/>
      <c r="AE60" s="234"/>
      <c r="AF60" s="231"/>
      <c r="AG60" s="231"/>
      <c r="AH60" s="231"/>
      <c r="AI60" s="232"/>
      <c r="AJ60" s="233"/>
      <c r="AK60" s="221"/>
      <c r="AL60" s="221"/>
    </row>
    <row r="61" spans="1:38" ht="20.100000000000001" customHeight="1" thickTop="1" x14ac:dyDescent="0.15">
      <c r="B61" s="249"/>
      <c r="C61" s="250"/>
      <c r="M61" s="251"/>
      <c r="T61" s="246"/>
      <c r="U61" s="221"/>
      <c r="V61" s="221"/>
      <c r="W61" s="221"/>
      <c r="X61" s="520" t="s">
        <v>144</v>
      </c>
      <c r="Y61" s="521"/>
      <c r="Z61" s="521"/>
      <c r="AA61" s="522"/>
      <c r="AB61" s="526">
        <f>SUM(K6:K60,AD6:AD58)</f>
        <v>0</v>
      </c>
      <c r="AC61" s="527"/>
      <c r="AD61" s="527"/>
      <c r="AE61" s="527"/>
      <c r="AF61" s="527"/>
      <c r="AG61" s="527"/>
      <c r="AH61" s="528"/>
      <c r="AJ61" s="221"/>
      <c r="AK61" s="221"/>
      <c r="AL61" s="221"/>
    </row>
    <row r="62" spans="1:38" ht="20.100000000000001" customHeight="1" thickBot="1" x14ac:dyDescent="0.2">
      <c r="M62" s="252"/>
      <c r="U62" s="252"/>
      <c r="W62" s="221"/>
      <c r="X62" s="523"/>
      <c r="Y62" s="524"/>
      <c r="Z62" s="524"/>
      <c r="AA62" s="525"/>
      <c r="AB62" s="529"/>
      <c r="AC62" s="530"/>
      <c r="AD62" s="530"/>
      <c r="AE62" s="530"/>
      <c r="AF62" s="530"/>
      <c r="AG62" s="530"/>
      <c r="AH62" s="531"/>
      <c r="AJ62" s="221"/>
    </row>
    <row r="63" spans="1:38" ht="20.100000000000001" customHeight="1" x14ac:dyDescent="0.15">
      <c r="M63" s="252"/>
      <c r="U63" s="252"/>
      <c r="W63" s="221"/>
      <c r="X63" s="221"/>
      <c r="Y63" s="221"/>
      <c r="Z63" s="221"/>
      <c r="AA63" s="221"/>
      <c r="AB63" s="221"/>
      <c r="AC63" s="221"/>
      <c r="AD63" s="221"/>
      <c r="AE63" s="234"/>
      <c r="AF63" s="221"/>
      <c r="AG63" s="221"/>
      <c r="AH63" s="221"/>
      <c r="AI63" s="221"/>
      <c r="AJ63" s="221"/>
    </row>
    <row r="64" spans="1:38" customFormat="1" ht="24.95" customHeight="1" x14ac:dyDescent="0.15">
      <c r="A64" s="382" t="s">
        <v>426</v>
      </c>
      <c r="B64" s="382"/>
      <c r="C64" s="382"/>
      <c r="D64" s="382"/>
      <c r="E64" s="382"/>
      <c r="F64" s="382"/>
      <c r="G64" s="382"/>
      <c r="H64" s="382"/>
      <c r="I64" s="382"/>
      <c r="J64" s="382"/>
      <c r="K64" s="382"/>
      <c r="L64" s="382"/>
      <c r="M64" s="382"/>
      <c r="N64" s="382"/>
      <c r="O64" s="382"/>
      <c r="P64" s="382"/>
      <c r="Q64" s="382"/>
      <c r="R64" s="382"/>
      <c r="S64" s="382"/>
      <c r="T64" s="382"/>
      <c r="U64" s="386" t="s">
        <v>442</v>
      </c>
      <c r="V64" s="375"/>
      <c r="X64" s="376"/>
      <c r="AI64" s="377"/>
      <c r="AJ64" s="377"/>
    </row>
    <row r="65" spans="1:45" customFormat="1" ht="24.95" customHeight="1" x14ac:dyDescent="0.15">
      <c r="A65" s="382" t="s">
        <v>427</v>
      </c>
      <c r="B65" s="382"/>
      <c r="C65" s="382"/>
      <c r="D65" s="382"/>
      <c r="E65" s="382"/>
      <c r="F65" s="382"/>
      <c r="G65" s="382"/>
      <c r="H65" s="382"/>
      <c r="I65" s="382"/>
      <c r="J65" s="382"/>
      <c r="K65" s="382"/>
      <c r="L65" s="382"/>
      <c r="M65" s="382"/>
      <c r="N65" s="382"/>
      <c r="O65" s="382"/>
      <c r="P65" s="382"/>
      <c r="Q65" s="382"/>
      <c r="R65" s="382"/>
      <c r="S65" s="382"/>
      <c r="T65" s="382"/>
      <c r="U65" s="383" t="s">
        <v>443</v>
      </c>
      <c r="V65" s="375"/>
      <c r="W65" s="1"/>
      <c r="X65" s="376"/>
      <c r="AI65" s="377"/>
      <c r="AJ65" s="377"/>
    </row>
    <row r="66" spans="1:45" customFormat="1" ht="24.95" customHeight="1" x14ac:dyDescent="0.15">
      <c r="A66" s="382" t="s">
        <v>428</v>
      </c>
      <c r="B66" s="382"/>
      <c r="C66" s="382"/>
      <c r="D66" s="382"/>
      <c r="E66" s="382"/>
      <c r="F66" s="382"/>
      <c r="G66" s="382"/>
      <c r="H66" s="382"/>
      <c r="I66" s="382"/>
      <c r="J66" s="382"/>
      <c r="K66" s="382"/>
      <c r="L66" s="382"/>
      <c r="M66" s="382"/>
      <c r="N66" s="382"/>
      <c r="O66" s="382"/>
      <c r="P66" s="382"/>
      <c r="Q66" s="382"/>
      <c r="R66" s="382"/>
      <c r="S66" s="382"/>
      <c r="T66" s="382"/>
      <c r="U66" s="383" t="s">
        <v>444</v>
      </c>
      <c r="V66" s="375"/>
      <c r="W66" s="1"/>
      <c r="X66" s="376"/>
      <c r="AI66" s="377"/>
      <c r="AJ66" s="377"/>
    </row>
    <row r="67" spans="1:45" customFormat="1" ht="24.95" customHeight="1" x14ac:dyDescent="0.15">
      <c r="A67" s="382" t="s">
        <v>429</v>
      </c>
      <c r="B67" s="382"/>
      <c r="C67" s="382"/>
      <c r="D67" s="382"/>
      <c r="E67" s="382"/>
      <c r="F67" s="382"/>
      <c r="G67" s="382"/>
      <c r="H67" s="382"/>
      <c r="I67" s="382"/>
      <c r="J67" s="382"/>
      <c r="K67" s="382"/>
      <c r="L67" s="382"/>
      <c r="M67" s="382"/>
      <c r="N67" s="382"/>
      <c r="O67" s="382"/>
      <c r="P67" s="382"/>
      <c r="Q67" s="382"/>
      <c r="R67" s="382"/>
      <c r="S67" s="382"/>
      <c r="T67" s="382"/>
      <c r="U67" s="385" t="s">
        <v>445</v>
      </c>
      <c r="V67" s="375"/>
      <c r="W67" s="1"/>
      <c r="X67" s="376"/>
      <c r="Z67" s="378"/>
      <c r="AA67" s="378"/>
      <c r="AB67" s="378"/>
      <c r="AC67" s="378"/>
      <c r="AD67" s="378"/>
      <c r="AE67" s="378"/>
      <c r="AF67" s="378"/>
      <c r="AG67" s="378"/>
      <c r="AH67" s="378"/>
      <c r="AI67" s="378"/>
      <c r="AJ67" s="378"/>
      <c r="AK67" s="378"/>
      <c r="AL67" s="378"/>
      <c r="AM67" s="378"/>
      <c r="AN67" s="378"/>
      <c r="AO67" s="378"/>
      <c r="AP67" s="378"/>
      <c r="AQ67" s="378"/>
      <c r="AR67" s="378"/>
      <c r="AS67" s="378"/>
    </row>
    <row r="68" spans="1:45" customFormat="1" ht="24.95" customHeight="1" x14ac:dyDescent="0.15">
      <c r="A68" s="382" t="s">
        <v>430</v>
      </c>
      <c r="B68" s="382"/>
      <c r="C68" s="382"/>
      <c r="D68" s="382"/>
      <c r="E68" s="382"/>
      <c r="F68" s="382"/>
      <c r="G68" s="382"/>
      <c r="H68" s="382"/>
      <c r="I68" s="382"/>
      <c r="J68" s="382"/>
      <c r="K68" s="382"/>
      <c r="L68" s="382"/>
      <c r="M68" s="382"/>
      <c r="N68" s="382"/>
      <c r="O68" s="382"/>
      <c r="P68" s="382"/>
      <c r="Q68" s="382"/>
      <c r="R68" s="382"/>
      <c r="S68" s="382"/>
      <c r="T68" s="382"/>
      <c r="U68" s="383" t="s">
        <v>448</v>
      </c>
      <c r="V68" s="375"/>
      <c r="W68" s="1"/>
      <c r="X68" s="376"/>
      <c r="Y68" s="1"/>
      <c r="Z68" s="1"/>
      <c r="AA68" s="379"/>
      <c r="AB68" s="379"/>
      <c r="AC68" s="379"/>
      <c r="AD68" s="379"/>
      <c r="AE68" s="379"/>
      <c r="AF68" s="379"/>
      <c r="AG68" s="379"/>
      <c r="AH68" s="379"/>
      <c r="AI68" s="379"/>
      <c r="AJ68" s="379"/>
      <c r="AK68" s="379"/>
      <c r="AL68" s="379"/>
      <c r="AM68" s="379"/>
      <c r="AN68" s="379"/>
      <c r="AO68" s="379"/>
      <c r="AP68" s="379"/>
      <c r="AQ68" s="379"/>
      <c r="AR68" s="379"/>
      <c r="AS68" s="379"/>
    </row>
    <row r="69" spans="1:45" customFormat="1" ht="24.95" customHeight="1" x14ac:dyDescent="0.15">
      <c r="A69" s="382" t="s">
        <v>437</v>
      </c>
      <c r="B69" s="382"/>
      <c r="C69" s="382"/>
      <c r="D69" s="382"/>
      <c r="E69" s="382"/>
      <c r="F69" s="382"/>
      <c r="G69" s="382"/>
      <c r="H69" s="382"/>
      <c r="I69" s="382"/>
      <c r="J69" s="382"/>
      <c r="K69" s="382"/>
      <c r="L69" s="382"/>
      <c r="M69" s="382"/>
      <c r="N69" s="382"/>
      <c r="O69" s="382"/>
      <c r="P69" s="382"/>
      <c r="Q69" s="382"/>
      <c r="R69" s="382"/>
      <c r="S69" s="382"/>
      <c r="T69" s="382"/>
      <c r="U69" s="384" t="s">
        <v>449</v>
      </c>
      <c r="V69" s="375"/>
      <c r="W69" s="1"/>
      <c r="X69" s="376"/>
      <c r="Y69" s="1"/>
      <c r="Z69" s="1"/>
      <c r="AA69" s="379"/>
      <c r="AB69" s="379"/>
      <c r="AC69" s="379"/>
      <c r="AD69" s="379"/>
      <c r="AE69" s="379"/>
      <c r="AF69" s="379"/>
      <c r="AG69" s="379"/>
      <c r="AH69" s="379"/>
      <c r="AI69" s="379"/>
      <c r="AJ69" s="379"/>
      <c r="AK69" s="379"/>
      <c r="AL69" s="379"/>
      <c r="AM69" s="379"/>
      <c r="AN69" s="379"/>
      <c r="AO69" s="379"/>
      <c r="AP69" s="379"/>
      <c r="AQ69" s="379"/>
      <c r="AR69" s="379"/>
      <c r="AS69" s="379"/>
    </row>
    <row r="70" spans="1:45" customFormat="1" ht="24.95" customHeight="1" x14ac:dyDescent="0.15">
      <c r="A70" s="382" t="s">
        <v>431</v>
      </c>
      <c r="B70" s="382"/>
      <c r="C70" s="382"/>
      <c r="D70" s="382"/>
      <c r="E70" s="382"/>
      <c r="F70" s="382"/>
      <c r="G70" s="382"/>
      <c r="H70" s="382"/>
      <c r="I70" s="382"/>
      <c r="J70" s="382"/>
      <c r="K70" s="382"/>
      <c r="L70" s="382"/>
      <c r="M70" s="382"/>
      <c r="N70" s="382"/>
      <c r="O70" s="382"/>
      <c r="P70" s="382"/>
      <c r="Q70" s="382"/>
      <c r="R70" s="382"/>
      <c r="S70" s="382"/>
      <c r="T70" s="382"/>
      <c r="U70" s="384" t="s">
        <v>440</v>
      </c>
      <c r="V70" s="375"/>
      <c r="W70" s="1"/>
      <c r="X70" s="376"/>
      <c r="Y70" s="1"/>
      <c r="Z70" s="1"/>
      <c r="AA70" s="379"/>
      <c r="AB70" s="379"/>
      <c r="AC70" s="379"/>
      <c r="AD70" s="379"/>
      <c r="AE70" s="379"/>
      <c r="AF70" s="379"/>
      <c r="AG70" s="379"/>
      <c r="AH70" s="379"/>
      <c r="AI70" s="379"/>
      <c r="AJ70" s="379"/>
      <c r="AK70" s="379"/>
      <c r="AL70" s="379"/>
      <c r="AM70" s="379"/>
      <c r="AN70" s="379"/>
      <c r="AO70" s="379"/>
      <c r="AP70" s="379"/>
      <c r="AQ70" s="379"/>
      <c r="AR70" s="379"/>
      <c r="AS70" s="379"/>
    </row>
    <row r="71" spans="1:45" customFormat="1" ht="24.95" customHeight="1" x14ac:dyDescent="0.15">
      <c r="A71" s="382" t="s">
        <v>438</v>
      </c>
      <c r="B71" s="382"/>
      <c r="C71" s="382"/>
      <c r="D71" s="382"/>
      <c r="E71" s="382"/>
      <c r="F71" s="382"/>
      <c r="G71" s="382"/>
      <c r="H71" s="382"/>
      <c r="I71" s="382"/>
      <c r="J71" s="382"/>
      <c r="K71" s="382"/>
      <c r="L71" s="382"/>
      <c r="M71" s="382"/>
      <c r="N71" s="382"/>
      <c r="O71" s="382"/>
      <c r="P71" s="382"/>
      <c r="Q71" s="382"/>
      <c r="R71" s="382"/>
      <c r="S71" s="382"/>
      <c r="T71" s="382"/>
      <c r="U71" s="384" t="s">
        <v>441</v>
      </c>
      <c r="V71" s="375"/>
      <c r="W71" s="1"/>
      <c r="X71" s="376"/>
      <c r="Y71" s="1"/>
      <c r="Z71" s="1"/>
      <c r="AA71" s="379"/>
      <c r="AB71" s="379"/>
      <c r="AC71" s="379"/>
      <c r="AD71" s="379"/>
      <c r="AE71" s="379"/>
      <c r="AF71" s="379"/>
      <c r="AG71" s="379"/>
      <c r="AH71" s="379"/>
      <c r="AI71" s="379"/>
      <c r="AJ71" s="379"/>
      <c r="AK71" s="379"/>
      <c r="AL71" s="379"/>
      <c r="AM71" s="379"/>
      <c r="AN71" s="379"/>
      <c r="AO71" s="379"/>
      <c r="AP71" s="379"/>
      <c r="AQ71" s="379"/>
      <c r="AR71" s="379"/>
      <c r="AS71" s="379"/>
    </row>
    <row r="72" spans="1:45" customFormat="1" ht="24.95" customHeight="1" x14ac:dyDescent="0.15">
      <c r="A72" s="383" t="s">
        <v>432</v>
      </c>
      <c r="B72" s="383"/>
      <c r="C72" s="383"/>
      <c r="D72" s="383"/>
      <c r="E72" s="383"/>
      <c r="F72" s="383"/>
      <c r="G72" s="383"/>
      <c r="H72" s="383"/>
      <c r="I72" s="383"/>
      <c r="J72" s="383"/>
      <c r="K72" s="383"/>
      <c r="L72" s="383"/>
      <c r="M72" s="383"/>
      <c r="N72" s="383"/>
      <c r="O72" s="383"/>
      <c r="P72" s="383"/>
      <c r="Q72" s="383"/>
      <c r="R72" s="383"/>
      <c r="S72" s="383"/>
      <c r="T72" s="383"/>
      <c r="U72" s="383"/>
      <c r="V72" s="380"/>
      <c r="W72" s="1"/>
      <c r="X72" s="376"/>
      <c r="Y72" s="1"/>
      <c r="Z72" s="1"/>
      <c r="AA72" s="379"/>
      <c r="AB72" s="379"/>
      <c r="AC72" s="379"/>
      <c r="AD72" s="379"/>
      <c r="AE72" s="379"/>
      <c r="AF72" s="379"/>
      <c r="AG72" s="379"/>
      <c r="AH72" s="379"/>
      <c r="AI72" s="379"/>
      <c r="AJ72" s="379"/>
      <c r="AK72" s="379"/>
      <c r="AL72" s="379"/>
      <c r="AM72" s="379"/>
      <c r="AN72" s="379"/>
      <c r="AO72" s="379"/>
      <c r="AP72" s="379"/>
      <c r="AQ72" s="379"/>
      <c r="AR72" s="379"/>
      <c r="AS72" s="379"/>
    </row>
    <row r="73" spans="1:45" customFormat="1" ht="24.95" customHeight="1" x14ac:dyDescent="0.15">
      <c r="A73" s="382" t="s">
        <v>439</v>
      </c>
      <c r="B73" s="382"/>
      <c r="C73" s="382"/>
      <c r="D73" s="382"/>
      <c r="E73" s="382"/>
      <c r="F73" s="382"/>
      <c r="G73" s="382"/>
      <c r="H73" s="382"/>
      <c r="I73" s="382"/>
      <c r="J73" s="382"/>
      <c r="K73" s="382"/>
      <c r="L73" s="382"/>
      <c r="M73" s="382"/>
      <c r="N73" s="382"/>
      <c r="O73" s="382"/>
      <c r="P73" s="382"/>
      <c r="Q73" s="382"/>
      <c r="R73" s="382"/>
      <c r="S73" s="382"/>
      <c r="T73" s="382"/>
      <c r="U73" s="383"/>
      <c r="V73" s="375"/>
      <c r="W73" s="1"/>
      <c r="X73" s="376"/>
      <c r="Y73" s="1"/>
      <c r="Z73" s="1"/>
      <c r="AA73" s="379"/>
      <c r="AB73" s="379"/>
      <c r="AC73" s="379"/>
      <c r="AD73" s="379"/>
      <c r="AE73" s="379"/>
      <c r="AF73" s="379"/>
      <c r="AG73" s="379"/>
      <c r="AH73" s="379"/>
      <c r="AI73" s="379"/>
      <c r="AJ73" s="379"/>
      <c r="AK73" s="379"/>
      <c r="AL73" s="379"/>
      <c r="AM73" s="379"/>
      <c r="AN73" s="379"/>
      <c r="AO73" s="379"/>
      <c r="AP73" s="379"/>
      <c r="AQ73" s="379"/>
      <c r="AR73" s="379"/>
      <c r="AS73" s="379"/>
    </row>
    <row r="74" spans="1:45" customFormat="1" ht="24.95" customHeight="1" x14ac:dyDescent="0.15">
      <c r="A74" s="382" t="s">
        <v>433</v>
      </c>
      <c r="B74" s="382"/>
      <c r="C74" s="382"/>
      <c r="D74" s="382"/>
      <c r="E74" s="382"/>
      <c r="F74" s="382"/>
      <c r="G74" s="382"/>
      <c r="H74" s="382"/>
      <c r="I74" s="382"/>
      <c r="J74" s="382"/>
      <c r="K74" s="382"/>
      <c r="L74" s="382"/>
      <c r="M74" s="382"/>
      <c r="N74" s="382"/>
      <c r="O74" s="382"/>
      <c r="P74" s="382"/>
      <c r="Q74" s="382"/>
      <c r="R74" s="382"/>
      <c r="S74" s="382"/>
      <c r="T74" s="382"/>
      <c r="U74" s="383"/>
      <c r="V74" s="375"/>
      <c r="W74" s="1"/>
      <c r="X74" s="376"/>
      <c r="Y74" s="1"/>
      <c r="Z74" s="1"/>
      <c r="AA74" s="379"/>
      <c r="AB74" s="379"/>
      <c r="AC74" s="379"/>
      <c r="AD74" s="379"/>
      <c r="AE74" s="379"/>
      <c r="AF74" s="379"/>
      <c r="AG74" s="379"/>
      <c r="AH74" s="379"/>
      <c r="AI74" s="379"/>
      <c r="AJ74" s="379"/>
      <c r="AK74" s="379"/>
      <c r="AL74" s="379"/>
      <c r="AM74" s="379"/>
      <c r="AN74" s="379"/>
      <c r="AO74" s="379"/>
      <c r="AP74" s="379"/>
      <c r="AQ74" s="379"/>
      <c r="AR74" s="379"/>
      <c r="AS74" s="379"/>
    </row>
    <row r="75" spans="1:45" customFormat="1" ht="24.95" customHeight="1" x14ac:dyDescent="0.15">
      <c r="A75" s="382" t="s">
        <v>434</v>
      </c>
      <c r="B75" s="382"/>
      <c r="C75" s="382"/>
      <c r="D75" s="382"/>
      <c r="E75" s="382"/>
      <c r="F75" s="382"/>
      <c r="G75" s="382"/>
      <c r="H75" s="382"/>
      <c r="I75" s="382"/>
      <c r="J75" s="382"/>
      <c r="K75" s="382"/>
      <c r="L75" s="382"/>
      <c r="M75" s="382"/>
      <c r="N75" s="382"/>
      <c r="O75" s="382"/>
      <c r="P75" s="382"/>
      <c r="Q75" s="382"/>
      <c r="R75" s="382"/>
      <c r="S75" s="382"/>
      <c r="T75" s="382"/>
      <c r="U75" s="385"/>
      <c r="V75" s="375"/>
      <c r="W75" s="1"/>
      <c r="X75" s="376"/>
      <c r="Y75" s="1"/>
      <c r="Z75" s="1"/>
      <c r="AA75" s="379"/>
      <c r="AB75" s="379"/>
      <c r="AC75" s="379"/>
      <c r="AD75" s="379"/>
      <c r="AE75" s="379"/>
      <c r="AF75" s="379"/>
      <c r="AG75" s="379"/>
      <c r="AH75" s="379"/>
      <c r="AI75" s="379"/>
      <c r="AJ75" s="379"/>
      <c r="AK75" s="379"/>
      <c r="AL75" s="379"/>
      <c r="AM75" s="379"/>
      <c r="AN75" s="379"/>
      <c r="AO75" s="379"/>
      <c r="AP75" s="379"/>
      <c r="AQ75" s="379"/>
      <c r="AR75" s="379"/>
      <c r="AS75" s="379"/>
    </row>
    <row r="76" spans="1:45" customFormat="1" ht="24.95" customHeight="1" x14ac:dyDescent="0.15">
      <c r="A76" s="382" t="s">
        <v>435</v>
      </c>
      <c r="B76" s="382"/>
      <c r="C76" s="382"/>
      <c r="D76" s="382"/>
      <c r="E76" s="382"/>
      <c r="F76" s="382"/>
      <c r="G76" s="382"/>
      <c r="H76" s="382"/>
      <c r="I76" s="382"/>
      <c r="J76" s="382"/>
      <c r="K76" s="382"/>
      <c r="L76" s="382"/>
      <c r="M76" s="382"/>
      <c r="N76" s="382"/>
      <c r="O76" s="382"/>
      <c r="P76" s="382"/>
      <c r="Q76" s="382"/>
      <c r="R76" s="382"/>
      <c r="S76" s="382"/>
      <c r="T76" s="382"/>
      <c r="U76" s="1"/>
      <c r="V76" s="375"/>
      <c r="W76" s="1"/>
      <c r="X76" s="376"/>
      <c r="Y76" s="1"/>
      <c r="Z76" s="1"/>
      <c r="AA76" s="379"/>
      <c r="AB76" s="379"/>
      <c r="AC76" s="379"/>
      <c r="AD76" s="379"/>
      <c r="AE76" s="379"/>
      <c r="AF76" s="379"/>
      <c r="AG76" s="379"/>
      <c r="AH76" s="379"/>
      <c r="AI76" s="379"/>
      <c r="AJ76" s="379"/>
      <c r="AK76" s="379"/>
      <c r="AL76" s="379"/>
      <c r="AM76" s="379"/>
      <c r="AN76" s="379"/>
      <c r="AO76" s="379"/>
      <c r="AP76" s="379"/>
      <c r="AQ76" s="379"/>
      <c r="AR76" s="379"/>
      <c r="AS76" s="379"/>
    </row>
    <row r="77" spans="1:45" customFormat="1" ht="24.95" customHeight="1" x14ac:dyDescent="0.15">
      <c r="A77" s="382" t="s">
        <v>578</v>
      </c>
      <c r="B77" s="382"/>
      <c r="C77" s="382"/>
      <c r="D77" s="382"/>
      <c r="E77" s="382"/>
      <c r="F77" s="382"/>
      <c r="G77" s="382"/>
      <c r="H77" s="382"/>
      <c r="I77" s="382"/>
      <c r="J77" s="382"/>
      <c r="K77" s="382"/>
      <c r="L77" s="382"/>
      <c r="M77" s="382"/>
      <c r="N77" s="382"/>
      <c r="O77" s="382"/>
      <c r="P77" s="382"/>
      <c r="Q77" s="382"/>
      <c r="R77" s="382"/>
      <c r="S77" s="382"/>
      <c r="T77" s="382"/>
      <c r="U77" s="382"/>
      <c r="V77" s="375"/>
      <c r="X77" s="376"/>
      <c r="Y77" s="1"/>
      <c r="Z77" s="1"/>
      <c r="AA77" s="379"/>
      <c r="AB77" s="379"/>
      <c r="AC77" s="379"/>
      <c r="AD77" s="379"/>
      <c r="AE77" s="379"/>
      <c r="AF77" s="379"/>
      <c r="AG77" s="379"/>
      <c r="AH77" s="379"/>
      <c r="AI77" s="379"/>
      <c r="AJ77" s="379"/>
      <c r="AK77" s="379"/>
      <c r="AL77" s="379"/>
      <c r="AM77" s="379"/>
      <c r="AN77" s="379"/>
      <c r="AO77" s="379"/>
      <c r="AP77" s="379"/>
      <c r="AQ77" s="379"/>
      <c r="AR77" s="379"/>
      <c r="AS77" s="379"/>
    </row>
    <row r="78" spans="1:45" customFormat="1" ht="24.95" customHeight="1" x14ac:dyDescent="0.15">
      <c r="A78" s="382" t="s">
        <v>436</v>
      </c>
      <c r="B78" s="382"/>
      <c r="C78" s="382"/>
      <c r="D78" s="382"/>
      <c r="E78" s="382"/>
      <c r="F78" s="382"/>
      <c r="G78" s="382"/>
      <c r="H78" s="382"/>
      <c r="I78" s="382"/>
      <c r="J78" s="382"/>
      <c r="K78" s="382"/>
      <c r="L78" s="382"/>
      <c r="M78" s="382"/>
      <c r="N78" s="382"/>
      <c r="O78" s="382"/>
      <c r="P78" s="382"/>
      <c r="Q78" s="382"/>
      <c r="R78" s="382"/>
      <c r="S78" s="382"/>
      <c r="T78" s="382"/>
      <c r="U78" s="382"/>
      <c r="V78" s="375"/>
      <c r="X78" s="376"/>
      <c r="Y78" s="1"/>
      <c r="Z78" s="1"/>
      <c r="AA78" s="379"/>
      <c r="AB78" s="379"/>
      <c r="AC78" s="379"/>
      <c r="AD78" s="379"/>
      <c r="AE78" s="379"/>
      <c r="AF78" s="379"/>
      <c r="AG78" s="379"/>
      <c r="AH78" s="379"/>
      <c r="AI78" s="379"/>
      <c r="AJ78" s="379"/>
      <c r="AK78" s="379"/>
      <c r="AL78" s="379"/>
      <c r="AM78" s="379"/>
      <c r="AN78" s="379"/>
      <c r="AO78" s="379"/>
      <c r="AP78" s="379"/>
      <c r="AQ78" s="379"/>
      <c r="AR78" s="379"/>
      <c r="AS78" s="379"/>
    </row>
    <row r="79" spans="1:45" customFormat="1" ht="30" customHeight="1" x14ac:dyDescent="0.15">
      <c r="A79" s="381"/>
      <c r="B79" s="381"/>
      <c r="C79" s="381"/>
      <c r="D79" s="381"/>
      <c r="E79" s="381"/>
      <c r="F79" s="381"/>
      <c r="G79" s="381"/>
      <c r="H79" s="381"/>
      <c r="I79" s="381"/>
      <c r="J79" s="381"/>
      <c r="K79" s="381"/>
      <c r="L79" s="381"/>
      <c r="M79" s="381"/>
      <c r="N79" s="381"/>
      <c r="O79" s="381"/>
      <c r="P79" s="381"/>
      <c r="Q79" s="381"/>
      <c r="R79" s="381"/>
      <c r="S79" s="381"/>
      <c r="T79" s="381"/>
      <c r="U79" s="381"/>
      <c r="V79" s="375"/>
      <c r="X79" s="376"/>
      <c r="Y79" s="1"/>
      <c r="Z79" s="1"/>
      <c r="AA79" s="379"/>
      <c r="AB79" s="379"/>
      <c r="AC79" s="379"/>
      <c r="AD79" s="379"/>
      <c r="AE79" s="379"/>
      <c r="AF79" s="379"/>
      <c r="AG79" s="379"/>
      <c r="AH79" s="379"/>
      <c r="AI79" s="379"/>
      <c r="AJ79" s="379"/>
      <c r="AK79" s="379"/>
      <c r="AL79" s="379"/>
      <c r="AM79" s="379"/>
      <c r="AN79" s="379"/>
      <c r="AO79" s="379"/>
      <c r="AP79" s="379"/>
      <c r="AQ79" s="379"/>
      <c r="AR79" s="379"/>
      <c r="AS79" s="379"/>
    </row>
    <row r="80" spans="1:45" ht="20.100000000000001" customHeight="1" x14ac:dyDescent="0.15">
      <c r="N80" s="370"/>
      <c r="O80" s="370"/>
      <c r="P80" s="370"/>
      <c r="S80" s="151"/>
      <c r="T80" s="151"/>
      <c r="U80" s="151"/>
      <c r="V80" s="151"/>
      <c r="Y80" s="252"/>
      <c r="AA80" s="221"/>
      <c r="AB80" s="373"/>
      <c r="AC80" s="373"/>
      <c r="AD80" s="373"/>
      <c r="AE80" s="373"/>
      <c r="AF80" s="374"/>
      <c r="AG80" s="374"/>
      <c r="AH80" s="374"/>
      <c r="AI80" s="374"/>
      <c r="AJ80" s="374"/>
      <c r="AK80" s="374"/>
      <c r="AL80" s="371"/>
      <c r="AM80" s="372"/>
      <c r="AN80" s="372"/>
      <c r="AO80" s="372"/>
      <c r="AP80" s="372"/>
      <c r="AQ80" s="372"/>
      <c r="AR80" s="372"/>
    </row>
    <row r="81" spans="9:44" ht="20.100000000000001" customHeight="1" x14ac:dyDescent="0.15">
      <c r="N81" s="370"/>
      <c r="O81" s="370"/>
      <c r="P81" s="370"/>
      <c r="S81" s="151"/>
      <c r="T81" s="151"/>
      <c r="U81" s="151"/>
      <c r="V81" s="151"/>
      <c r="Y81" s="252"/>
      <c r="AA81" s="221"/>
      <c r="AB81" s="373"/>
      <c r="AC81" s="373"/>
      <c r="AD81" s="373"/>
      <c r="AE81" s="373"/>
      <c r="AF81" s="374"/>
      <c r="AG81" s="374"/>
      <c r="AH81" s="374"/>
      <c r="AI81" s="374"/>
      <c r="AJ81" s="374"/>
      <c r="AK81" s="374"/>
      <c r="AL81" s="371"/>
      <c r="AM81" s="372"/>
      <c r="AN81" s="372"/>
      <c r="AO81" s="372"/>
      <c r="AP81" s="372"/>
      <c r="AQ81" s="372"/>
      <c r="AR81" s="372"/>
    </row>
    <row r="82" spans="9:44" ht="20.100000000000001" customHeight="1" x14ac:dyDescent="0.15">
      <c r="M82" s="252"/>
      <c r="U82" s="252"/>
      <c r="W82" s="221"/>
      <c r="X82" s="221"/>
      <c r="Y82" s="221"/>
      <c r="Z82" s="221"/>
      <c r="AA82" s="221"/>
      <c r="AB82" s="221"/>
      <c r="AC82" s="221"/>
      <c r="AD82" s="221"/>
      <c r="AE82" s="234"/>
      <c r="AF82" s="221"/>
      <c r="AG82" s="221"/>
      <c r="AH82" s="221"/>
      <c r="AI82" s="221"/>
      <c r="AJ82" s="221"/>
    </row>
    <row r="83" spans="9:44" x14ac:dyDescent="0.15">
      <c r="M83" s="252"/>
      <c r="O83" s="253"/>
      <c r="U83" s="252"/>
      <c r="W83" s="221"/>
      <c r="X83" s="221"/>
      <c r="Y83" s="221"/>
      <c r="Z83" s="221"/>
      <c r="AA83" s="221"/>
      <c r="AB83" s="221"/>
      <c r="AC83" s="221"/>
      <c r="AD83" s="221"/>
      <c r="AE83" s="234"/>
      <c r="AF83" s="221"/>
      <c r="AG83" s="221"/>
      <c r="AH83" s="221"/>
      <c r="AI83" s="221"/>
      <c r="AJ83" s="221"/>
    </row>
    <row r="84" spans="9:44" x14ac:dyDescent="0.15">
      <c r="U84" s="252"/>
      <c r="W84" s="221"/>
      <c r="X84" s="221"/>
      <c r="Y84" s="221"/>
      <c r="Z84" s="221"/>
      <c r="AA84" s="221"/>
      <c r="AB84" s="221"/>
      <c r="AC84" s="221"/>
      <c r="AD84" s="221"/>
      <c r="AE84" s="234"/>
      <c r="AF84" s="221"/>
      <c r="AG84" s="221"/>
      <c r="AH84" s="221"/>
      <c r="AI84" s="221"/>
      <c r="AJ84" s="221"/>
    </row>
    <row r="85" spans="9:44" ht="14.25" thickBot="1" x14ac:dyDescent="0.2">
      <c r="U85" s="252" t="s">
        <v>145</v>
      </c>
      <c r="W85" s="221"/>
      <c r="X85" s="221"/>
      <c r="Y85" s="221"/>
      <c r="Z85" s="221"/>
      <c r="AA85" s="221"/>
      <c r="AB85" s="221"/>
      <c r="AC85" s="221"/>
      <c r="AD85" s="221"/>
      <c r="AE85" s="234"/>
      <c r="AF85" s="221"/>
      <c r="AG85" s="221"/>
      <c r="AH85" s="221"/>
      <c r="AI85" s="221"/>
    </row>
    <row r="86" spans="9:44" x14ac:dyDescent="0.15">
      <c r="K86" s="254"/>
      <c r="L86" s="255"/>
      <c r="M86" s="255"/>
      <c r="N86" s="255"/>
      <c r="O86" s="255"/>
      <c r="P86" s="255"/>
      <c r="Q86" s="255"/>
      <c r="R86" s="255"/>
      <c r="S86" s="192"/>
      <c r="T86" s="192"/>
      <c r="U86" s="192"/>
      <c r="V86" s="192"/>
      <c r="W86" s="192"/>
      <c r="X86" s="192"/>
      <c r="Y86" s="192"/>
      <c r="Z86" s="192"/>
      <c r="AA86" s="192"/>
      <c r="AB86" s="192"/>
      <c r="AC86" s="192"/>
      <c r="AD86" s="192"/>
      <c r="AE86" s="256"/>
      <c r="AF86" s="256"/>
      <c r="AG86" s="192"/>
      <c r="AH86" s="192"/>
      <c r="AI86" s="192"/>
      <c r="AJ86" s="192"/>
      <c r="AK86" s="192"/>
      <c r="AL86" s="192"/>
      <c r="AM86" s="257"/>
    </row>
    <row r="87" spans="9:44" x14ac:dyDescent="0.15">
      <c r="I87" s="151"/>
      <c r="J87" s="151"/>
      <c r="K87" s="258"/>
      <c r="L87" s="252"/>
      <c r="M87" s="259" t="s">
        <v>146</v>
      </c>
      <c r="N87" s="252"/>
      <c r="O87" s="252"/>
      <c r="P87" s="252"/>
      <c r="Q87" s="252"/>
      <c r="R87" s="252"/>
      <c r="S87" s="134"/>
      <c r="T87" s="260" t="s">
        <v>147</v>
      </c>
      <c r="U87" s="260"/>
      <c r="V87" s="134"/>
      <c r="W87" s="134"/>
      <c r="X87" s="134"/>
      <c r="Y87" s="134"/>
      <c r="Z87" s="134"/>
      <c r="AA87" s="134"/>
      <c r="AB87" s="134"/>
      <c r="AC87" s="134"/>
      <c r="AD87" s="134"/>
      <c r="AE87" s="261"/>
      <c r="AF87" s="261"/>
      <c r="AG87" s="134"/>
      <c r="AH87" s="259" t="s">
        <v>148</v>
      </c>
      <c r="AI87" s="259"/>
      <c r="AJ87" s="252"/>
      <c r="AK87" s="252"/>
      <c r="AL87" s="252"/>
      <c r="AM87" s="262"/>
    </row>
    <row r="88" spans="9:44" x14ac:dyDescent="0.15">
      <c r="I88" s="151"/>
      <c r="J88" s="151"/>
      <c r="K88" s="258"/>
      <c r="L88" s="252"/>
      <c r="M88" s="263"/>
      <c r="N88" s="264" t="s">
        <v>149</v>
      </c>
      <c r="O88" s="265">
        <v>5</v>
      </c>
      <c r="P88" s="266"/>
      <c r="Q88" s="252"/>
      <c r="R88" s="252"/>
      <c r="S88" s="134"/>
      <c r="T88" s="267" t="s">
        <v>150</v>
      </c>
      <c r="U88" s="268" t="s">
        <v>151</v>
      </c>
      <c r="V88" s="134"/>
      <c r="W88" s="134"/>
      <c r="X88" s="134"/>
      <c r="Y88" s="134"/>
      <c r="Z88" s="134"/>
      <c r="AA88" s="134"/>
      <c r="AB88" s="134"/>
      <c r="AC88" s="134"/>
      <c r="AD88" s="134"/>
      <c r="AE88" s="261"/>
      <c r="AF88" s="261"/>
      <c r="AG88" s="134"/>
      <c r="AH88" s="269"/>
      <c r="AI88" s="270"/>
      <c r="AJ88" s="271" t="s">
        <v>149</v>
      </c>
      <c r="AK88" s="265">
        <v>7</v>
      </c>
      <c r="AL88" s="266"/>
      <c r="AM88" s="262"/>
    </row>
    <row r="89" spans="9:44" x14ac:dyDescent="0.15">
      <c r="I89" s="151"/>
      <c r="J89" s="151"/>
      <c r="K89" s="258"/>
      <c r="L89" s="252"/>
      <c r="M89" s="272" t="s">
        <v>152</v>
      </c>
      <c r="N89" s="273" t="s">
        <v>153</v>
      </c>
      <c r="O89" s="274" t="s">
        <v>154</v>
      </c>
      <c r="P89" s="275" t="s">
        <v>155</v>
      </c>
      <c r="Q89" s="252"/>
      <c r="R89" s="252"/>
      <c r="S89" s="134"/>
      <c r="T89" s="276" t="s">
        <v>156</v>
      </c>
      <c r="U89" s="277" t="str">
        <f>Q12</f>
        <v>-</v>
      </c>
      <c r="V89" s="134"/>
      <c r="W89" s="134"/>
      <c r="X89" s="134"/>
      <c r="Y89" s="134"/>
      <c r="Z89" s="134"/>
      <c r="AA89" s="134"/>
      <c r="AB89" s="134"/>
      <c r="AC89" s="134"/>
      <c r="AD89" s="134"/>
      <c r="AE89" s="261"/>
      <c r="AF89" s="261"/>
      <c r="AG89" s="134"/>
      <c r="AH89" s="272" t="s">
        <v>152</v>
      </c>
      <c r="AI89" s="278"/>
      <c r="AJ89" s="273" t="s">
        <v>153</v>
      </c>
      <c r="AK89" s="274" t="s">
        <v>154</v>
      </c>
      <c r="AL89" s="275" t="s">
        <v>155</v>
      </c>
      <c r="AM89" s="279"/>
    </row>
    <row r="90" spans="9:44" x14ac:dyDescent="0.15">
      <c r="I90" s="151"/>
      <c r="J90" s="151"/>
      <c r="K90" s="258"/>
      <c r="L90" s="252"/>
      <c r="M90" s="280">
        <v>5</v>
      </c>
      <c r="N90" s="166">
        <f>COUNTIF(J$6:J$10,M90)</f>
        <v>0</v>
      </c>
      <c r="O90" s="281">
        <f>IF(N90&gt;O88,O88,N90)</f>
        <v>0</v>
      </c>
      <c r="P90" s="282">
        <f>O$88-SUM(O90:O$90)</f>
        <v>5</v>
      </c>
      <c r="Q90" s="252"/>
      <c r="R90" s="252"/>
      <c r="S90" s="134"/>
      <c r="T90" s="276" t="s">
        <v>157</v>
      </c>
      <c r="U90" s="277" t="str">
        <f>Q14</f>
        <v>-</v>
      </c>
      <c r="V90" s="134"/>
      <c r="W90" s="134"/>
      <c r="X90" s="134"/>
      <c r="Y90" s="134"/>
      <c r="Z90" s="134"/>
      <c r="AA90" s="134"/>
      <c r="AB90" s="134"/>
      <c r="AC90" s="134"/>
      <c r="AD90" s="134"/>
      <c r="AE90" s="261"/>
      <c r="AF90" s="261"/>
      <c r="AG90" s="134"/>
      <c r="AH90" s="280">
        <v>5</v>
      </c>
      <c r="AI90" s="166"/>
      <c r="AJ90" s="166">
        <f>COUNTIF(AC$6:AC$12,AH90)</f>
        <v>0</v>
      </c>
      <c r="AK90" s="281">
        <f>IF(AJ90&gt;AK88,AK88,AJ90)</f>
        <v>0</v>
      </c>
      <c r="AL90" s="282">
        <f>AK$88-SUM(AK90:AK$90)</f>
        <v>7</v>
      </c>
      <c r="AM90" s="283"/>
    </row>
    <row r="91" spans="9:44" x14ac:dyDescent="0.15">
      <c r="I91" s="151"/>
      <c r="J91" s="151"/>
      <c r="K91" s="258"/>
      <c r="L91" s="252"/>
      <c r="M91" s="280">
        <v>4</v>
      </c>
      <c r="N91" s="166">
        <f>COUNTIF(J$6:J$10,M91)</f>
        <v>0</v>
      </c>
      <c r="O91" s="281">
        <f>IF(P90&gt;0,IF(N91&gt;P90,P90,N91),0)</f>
        <v>0</v>
      </c>
      <c r="P91" s="282">
        <f>O$88-SUM(O$90:O91)</f>
        <v>5</v>
      </c>
      <c r="Q91" s="252"/>
      <c r="R91" s="252"/>
      <c r="S91" s="134"/>
      <c r="T91" s="284" t="s">
        <v>158</v>
      </c>
      <c r="U91" s="277" t="str">
        <f>Q20</f>
        <v>-</v>
      </c>
      <c r="V91" s="134"/>
      <c r="W91" s="134"/>
      <c r="X91" s="134"/>
      <c r="Y91" s="134"/>
      <c r="Z91" s="134"/>
      <c r="AA91" s="134"/>
      <c r="AB91" s="134"/>
      <c r="AC91" s="134"/>
      <c r="AD91" s="134"/>
      <c r="AE91" s="261"/>
      <c r="AF91" s="261"/>
      <c r="AG91" s="134"/>
      <c r="AH91" s="280">
        <v>4</v>
      </c>
      <c r="AI91" s="166"/>
      <c r="AJ91" s="166">
        <f>COUNTIF(AC$6:AC$12,AH91)</f>
        <v>0</v>
      </c>
      <c r="AK91" s="281">
        <f>IF(AL90&gt;0,IF(AJ91&gt;AL90,AL90,AJ91),0)</f>
        <v>0</v>
      </c>
      <c r="AL91" s="282">
        <f>AK$88-SUM(AK$90:AK91)</f>
        <v>7</v>
      </c>
      <c r="AM91" s="283"/>
    </row>
    <row r="92" spans="9:44" x14ac:dyDescent="0.15">
      <c r="I92" s="151"/>
      <c r="J92" s="151"/>
      <c r="K92" s="258"/>
      <c r="L92" s="252"/>
      <c r="M92" s="280">
        <v>3</v>
      </c>
      <c r="N92" s="166">
        <f>COUNTIF(J$6:J$10,M92)</f>
        <v>0</v>
      </c>
      <c r="O92" s="281">
        <f>IF(P91&gt;0,IF(N92&gt;P91,P91,N92),0)</f>
        <v>0</v>
      </c>
      <c r="P92" s="282">
        <f>O$88-SUM(O$90:O92)</f>
        <v>5</v>
      </c>
      <c r="Q92" s="252"/>
      <c r="R92" s="252"/>
      <c r="S92" s="134"/>
      <c r="T92" s="284" t="s">
        <v>63</v>
      </c>
      <c r="U92" s="277" t="str">
        <f>Q60</f>
        <v>-</v>
      </c>
      <c r="V92" s="134"/>
      <c r="W92" s="134"/>
      <c r="X92" s="134"/>
      <c r="Y92" s="134"/>
      <c r="Z92" s="134"/>
      <c r="AA92" s="134"/>
      <c r="AB92" s="134"/>
      <c r="AC92" s="134"/>
      <c r="AD92" s="134"/>
      <c r="AE92" s="261"/>
      <c r="AF92" s="261"/>
      <c r="AG92" s="134"/>
      <c r="AH92" s="280">
        <v>3</v>
      </c>
      <c r="AI92" s="166"/>
      <c r="AJ92" s="166">
        <f>COUNTIF(AC$6:AC$12,AH92)</f>
        <v>0</v>
      </c>
      <c r="AK92" s="281">
        <f>IF(AL91&gt;0,IF(AJ92&gt;AL91,AL91,AJ92),0)</f>
        <v>0</v>
      </c>
      <c r="AL92" s="282">
        <f>AK$88-SUM(AK$90:AK92)</f>
        <v>7</v>
      </c>
      <c r="AM92" s="283"/>
    </row>
    <row r="93" spans="9:44" x14ac:dyDescent="0.15">
      <c r="K93" s="258"/>
      <c r="L93" s="252"/>
      <c r="M93" s="280">
        <v>2</v>
      </c>
      <c r="N93" s="166">
        <f>COUNTIF(J$6:J$10,M93)</f>
        <v>0</v>
      </c>
      <c r="O93" s="281">
        <f>IF(P92&gt;0,IF(N93&gt;P92,P92,N93),0)</f>
        <v>0</v>
      </c>
      <c r="P93" s="282">
        <f>O$88-SUM(O$90:O93)</f>
        <v>5</v>
      </c>
      <c r="Q93" s="252"/>
      <c r="R93" s="252"/>
      <c r="S93" s="134"/>
      <c r="T93" s="284" t="s">
        <v>159</v>
      </c>
      <c r="U93" s="277" t="str">
        <f>AJ23</f>
        <v>-</v>
      </c>
      <c r="V93" s="134"/>
      <c r="W93" s="134"/>
      <c r="X93" s="134"/>
      <c r="Y93" s="134"/>
      <c r="Z93" s="134"/>
      <c r="AA93" s="134"/>
      <c r="AB93" s="134"/>
      <c r="AC93" s="134"/>
      <c r="AD93" s="134"/>
      <c r="AE93" s="261"/>
      <c r="AF93" s="261"/>
      <c r="AG93" s="134"/>
      <c r="AH93" s="280">
        <v>2</v>
      </c>
      <c r="AI93" s="166"/>
      <c r="AJ93" s="166">
        <f>COUNTIF(AC$6:AC$12,AH93)</f>
        <v>0</v>
      </c>
      <c r="AK93" s="281">
        <f>IF(AL92&gt;0,IF(AJ93&gt;AL92,AL92,AJ93),0)</f>
        <v>0</v>
      </c>
      <c r="AL93" s="282">
        <f>AK$88-SUM(AK$90:AK93)</f>
        <v>7</v>
      </c>
      <c r="AM93" s="283"/>
    </row>
    <row r="94" spans="9:44" x14ac:dyDescent="0.15">
      <c r="K94" s="258"/>
      <c r="L94" s="252"/>
      <c r="M94" s="280">
        <v>0</v>
      </c>
      <c r="N94" s="166">
        <f>COUNTIF(J$6:J$10,M94)</f>
        <v>0</v>
      </c>
      <c r="O94" s="281">
        <f>IF(P93&gt;0,IF(N94&gt;P93,P93,N94),0)</f>
        <v>0</v>
      </c>
      <c r="P94" s="282">
        <f>O$88-SUM(O$90:O94)</f>
        <v>5</v>
      </c>
      <c r="Q94" s="252"/>
      <c r="R94" s="252"/>
      <c r="S94" s="134"/>
      <c r="T94" s="284" t="s">
        <v>78</v>
      </c>
      <c r="U94" s="277" t="str">
        <f>AJ31</f>
        <v>-</v>
      </c>
      <c r="V94" s="134"/>
      <c r="W94" s="134"/>
      <c r="X94" s="134"/>
      <c r="Y94" s="134"/>
      <c r="Z94" s="134"/>
      <c r="AA94" s="134"/>
      <c r="AB94" s="134"/>
      <c r="AC94" s="134"/>
      <c r="AD94" s="134"/>
      <c r="AE94" s="261"/>
      <c r="AF94" s="261"/>
      <c r="AG94" s="134"/>
      <c r="AH94" s="280">
        <v>0</v>
      </c>
      <c r="AI94" s="166"/>
      <c r="AJ94" s="166">
        <f>COUNTIF(AC$6:AC$12,AH94)</f>
        <v>0</v>
      </c>
      <c r="AK94" s="281">
        <f>IF(AL93&gt;0,IF(AJ94&gt;AL93,AL93,AJ94),0)</f>
        <v>0</v>
      </c>
      <c r="AL94" s="282">
        <f>AK$88-SUM(AK$90:AK94)</f>
        <v>7</v>
      </c>
      <c r="AM94" s="283"/>
    </row>
    <row r="95" spans="9:44" x14ac:dyDescent="0.15">
      <c r="K95" s="258"/>
      <c r="L95" s="252"/>
      <c r="M95" s="285" t="s">
        <v>160</v>
      </c>
      <c r="N95" s="286">
        <f>SUM(N90:N94)</f>
        <v>0</v>
      </c>
      <c r="O95" s="287">
        <f>SUM(O90:O94)</f>
        <v>0</v>
      </c>
      <c r="P95" s="288"/>
      <c r="Q95" s="252"/>
      <c r="R95" s="252"/>
      <c r="S95" s="134"/>
      <c r="T95" s="284" t="s">
        <v>100</v>
      </c>
      <c r="U95" s="277" t="str">
        <f>AJ38</f>
        <v>-</v>
      </c>
      <c r="V95" s="134"/>
      <c r="W95" s="134"/>
      <c r="X95" s="134"/>
      <c r="Y95" s="134"/>
      <c r="Z95" s="134"/>
      <c r="AA95" s="134"/>
      <c r="AB95" s="134"/>
      <c r="AC95" s="134"/>
      <c r="AD95" s="134"/>
      <c r="AE95" s="261"/>
      <c r="AF95" s="261"/>
      <c r="AG95" s="134"/>
      <c r="AH95" s="285" t="s">
        <v>160</v>
      </c>
      <c r="AI95" s="273"/>
      <c r="AJ95" s="286">
        <f>SUM(AJ90:AJ94)</f>
        <v>0</v>
      </c>
      <c r="AK95" s="287">
        <f>SUM(AK90:AK94)</f>
        <v>0</v>
      </c>
      <c r="AL95" s="288"/>
      <c r="AM95" s="283"/>
    </row>
    <row r="96" spans="9:44" x14ac:dyDescent="0.15">
      <c r="K96" s="258"/>
      <c r="L96" s="252"/>
      <c r="M96" s="289"/>
      <c r="N96" s="290"/>
      <c r="O96" s="291" t="s">
        <v>161</v>
      </c>
      <c r="P96" s="292">
        <f>M90*O90+M91*O91+M92*O92+M93*O93+M94*O94</f>
        <v>0</v>
      </c>
      <c r="Q96" s="252"/>
      <c r="R96" s="252"/>
      <c r="S96" s="134"/>
      <c r="T96" s="293" t="s">
        <v>162</v>
      </c>
      <c r="U96" s="294" t="str">
        <f>AJ41</f>
        <v>-</v>
      </c>
      <c r="V96" s="134"/>
      <c r="W96" s="134"/>
      <c r="X96" s="134"/>
      <c r="Y96" s="134"/>
      <c r="Z96" s="134"/>
      <c r="AA96" s="134"/>
      <c r="AB96" s="134"/>
      <c r="AC96" s="134"/>
      <c r="AD96" s="134"/>
      <c r="AE96" s="261"/>
      <c r="AF96" s="261"/>
      <c r="AG96" s="134"/>
      <c r="AH96" s="289"/>
      <c r="AI96" s="295"/>
      <c r="AJ96" s="290"/>
      <c r="AK96" s="291" t="s">
        <v>161</v>
      </c>
      <c r="AL96" s="292">
        <f>AH90*AK90+AH91*AK91+AH92*AK92+AH93*AK93+AH94*AK94</f>
        <v>0</v>
      </c>
      <c r="AM96" s="262"/>
    </row>
    <row r="97" spans="9:39" x14ac:dyDescent="0.15">
      <c r="K97" s="258"/>
      <c r="L97" s="252"/>
      <c r="M97" s="296"/>
      <c r="N97" s="297"/>
      <c r="O97" s="298" t="s">
        <v>163</v>
      </c>
      <c r="P97" s="299">
        <f>SUM(O90:O92)</f>
        <v>0</v>
      </c>
      <c r="Q97" s="252"/>
      <c r="R97" s="252"/>
      <c r="S97" s="134"/>
      <c r="T97" s="300" t="s">
        <v>164</v>
      </c>
      <c r="U97" s="301" t="str">
        <f>IF(COUNTIF(U89:U96,"-")&gt;0,"-",ROUND(SUM(U89:U96)/8,1))</f>
        <v>-</v>
      </c>
      <c r="V97" s="134"/>
      <c r="W97" s="134"/>
      <c r="X97" s="134"/>
      <c r="Y97" s="134"/>
      <c r="Z97" s="134"/>
      <c r="AA97" s="134"/>
      <c r="AB97" s="134"/>
      <c r="AC97" s="134"/>
      <c r="AD97" s="134"/>
      <c r="AE97" s="261"/>
      <c r="AF97" s="261"/>
      <c r="AG97" s="134"/>
      <c r="AH97" s="296"/>
      <c r="AI97" s="302"/>
      <c r="AJ97" s="297"/>
      <c r="AK97" s="298" t="s">
        <v>163</v>
      </c>
      <c r="AL97" s="299">
        <f>SUM(AK90:AK92)</f>
        <v>0</v>
      </c>
      <c r="AM97" s="262"/>
    </row>
    <row r="98" spans="9:39" x14ac:dyDescent="0.15">
      <c r="K98" s="258"/>
      <c r="L98" s="252"/>
      <c r="M98" s="252"/>
      <c r="N98" s="252"/>
      <c r="O98" s="252"/>
      <c r="P98" s="252"/>
      <c r="Q98" s="252"/>
      <c r="R98" s="252"/>
      <c r="S98" s="134"/>
      <c r="T98" s="134"/>
      <c r="U98" s="134"/>
      <c r="V98" s="134"/>
      <c r="W98" s="134"/>
      <c r="X98" s="134"/>
      <c r="Y98" s="134"/>
      <c r="Z98" s="134"/>
      <c r="AA98" s="134"/>
      <c r="AB98" s="134"/>
      <c r="AC98" s="134"/>
      <c r="AD98" s="134"/>
      <c r="AE98" s="261"/>
      <c r="AF98" s="261"/>
      <c r="AG98" s="134"/>
      <c r="AH98" s="134"/>
      <c r="AI98" s="134"/>
      <c r="AJ98" s="134"/>
      <c r="AK98" s="134"/>
      <c r="AL98" s="134"/>
      <c r="AM98" s="262"/>
    </row>
    <row r="99" spans="9:39" x14ac:dyDescent="0.15">
      <c r="K99" s="258"/>
      <c r="L99" s="252"/>
      <c r="M99" s="259"/>
      <c r="N99" s="252"/>
      <c r="O99" s="252"/>
      <c r="P99" s="252"/>
      <c r="Q99" s="252"/>
      <c r="R99" s="252"/>
      <c r="S99" s="134"/>
      <c r="T99" s="134"/>
      <c r="U99" s="134"/>
      <c r="V99" s="134"/>
      <c r="W99" s="134"/>
      <c r="X99" s="134"/>
      <c r="Y99" s="134"/>
      <c r="Z99" s="134"/>
      <c r="AA99" s="134"/>
      <c r="AB99" s="134"/>
      <c r="AC99" s="134"/>
      <c r="AD99" s="134"/>
      <c r="AE99" s="261"/>
      <c r="AF99" s="261"/>
      <c r="AG99" s="134"/>
      <c r="AH99" s="259" t="s">
        <v>165</v>
      </c>
      <c r="AI99" s="259"/>
      <c r="AJ99" s="252"/>
      <c r="AK99" s="252"/>
      <c r="AL99" s="252"/>
      <c r="AM99" s="262"/>
    </row>
    <row r="100" spans="9:39" x14ac:dyDescent="0.15">
      <c r="K100" s="258"/>
      <c r="L100" s="252"/>
      <c r="M100" s="259" t="s">
        <v>166</v>
      </c>
      <c r="N100" s="252"/>
      <c r="O100" s="252"/>
      <c r="P100" s="252"/>
      <c r="Q100" s="252"/>
      <c r="R100" s="252"/>
      <c r="S100" s="134"/>
      <c r="T100" s="134"/>
      <c r="U100" s="134"/>
      <c r="V100" s="134"/>
      <c r="W100" s="134"/>
      <c r="X100" s="134"/>
      <c r="Y100" s="134"/>
      <c r="Z100" s="134"/>
      <c r="AA100" s="134"/>
      <c r="AB100" s="134"/>
      <c r="AC100" s="134"/>
      <c r="AD100" s="134"/>
      <c r="AE100" s="261"/>
      <c r="AF100" s="261"/>
      <c r="AG100" s="134"/>
      <c r="AH100" s="269"/>
      <c r="AI100" s="270"/>
      <c r="AJ100" s="271" t="s">
        <v>149</v>
      </c>
      <c r="AK100" s="265">
        <v>5</v>
      </c>
      <c r="AL100" s="266"/>
      <c r="AM100" s="262"/>
    </row>
    <row r="101" spans="9:39" x14ac:dyDescent="0.15">
      <c r="K101" s="258"/>
      <c r="L101" s="252"/>
      <c r="M101" s="269"/>
      <c r="N101" s="264" t="s">
        <v>149</v>
      </c>
      <c r="O101" s="265">
        <v>1</v>
      </c>
      <c r="P101" s="266"/>
      <c r="Q101" s="252"/>
      <c r="R101" s="252"/>
      <c r="S101" s="134"/>
      <c r="T101" s="134"/>
      <c r="U101" s="134"/>
      <c r="V101" s="134"/>
      <c r="W101" s="134"/>
      <c r="X101" s="134"/>
      <c r="Y101" s="134"/>
      <c r="Z101" s="134"/>
      <c r="AA101" s="134"/>
      <c r="AB101" s="134"/>
      <c r="AC101" s="134"/>
      <c r="AD101" s="134"/>
      <c r="AE101" s="261"/>
      <c r="AF101" s="261"/>
      <c r="AG101" s="134"/>
      <c r="AH101" s="272" t="s">
        <v>152</v>
      </c>
      <c r="AI101" s="278"/>
      <c r="AJ101" s="273" t="s">
        <v>153</v>
      </c>
      <c r="AK101" s="274" t="s">
        <v>154</v>
      </c>
      <c r="AL101" s="275" t="s">
        <v>155</v>
      </c>
      <c r="AM101" s="279"/>
    </row>
    <row r="102" spans="9:39" x14ac:dyDescent="0.15">
      <c r="K102" s="258"/>
      <c r="L102" s="252"/>
      <c r="M102" s="272" t="s">
        <v>152</v>
      </c>
      <c r="N102" s="273" t="s">
        <v>153</v>
      </c>
      <c r="O102" s="274" t="s">
        <v>154</v>
      </c>
      <c r="P102" s="275" t="s">
        <v>155</v>
      </c>
      <c r="Q102" s="252"/>
      <c r="R102" s="252"/>
      <c r="S102" s="134"/>
      <c r="T102" s="134"/>
      <c r="U102" s="134"/>
      <c r="V102" s="134"/>
      <c r="W102" s="134"/>
      <c r="X102" s="134"/>
      <c r="Y102" s="134"/>
      <c r="Z102" s="134"/>
      <c r="AA102" s="134"/>
      <c r="AB102" s="134"/>
      <c r="AC102" s="134"/>
      <c r="AD102" s="134"/>
      <c r="AE102" s="261"/>
      <c r="AF102" s="261"/>
      <c r="AG102" s="134"/>
      <c r="AH102" s="280">
        <v>5</v>
      </c>
      <c r="AI102" s="166"/>
      <c r="AJ102" s="166">
        <f>COUNTIF(AC$13:AC$19,AH102)</f>
        <v>0</v>
      </c>
      <c r="AK102" s="281">
        <f>IF(AJ102&gt;AK100,AK100,AJ102)</f>
        <v>0</v>
      </c>
      <c r="AL102" s="282">
        <f>AK$100-SUM(AK$102:AK102)</f>
        <v>5</v>
      </c>
      <c r="AM102" s="283"/>
    </row>
    <row r="103" spans="9:39" x14ac:dyDescent="0.15">
      <c r="I103" s="134"/>
      <c r="J103" s="134"/>
      <c r="K103" s="303"/>
      <c r="L103" s="304"/>
      <c r="M103" s="280">
        <v>5</v>
      </c>
      <c r="N103" s="166">
        <f>COUNTIF(J$11:J$12,M103)</f>
        <v>0</v>
      </c>
      <c r="O103" s="281">
        <f>IF(N103&gt;O101,O101,N103)</f>
        <v>0</v>
      </c>
      <c r="P103" s="282">
        <f>O$101-SUM(O$103:O103)</f>
        <v>1</v>
      </c>
      <c r="Q103" s="252"/>
      <c r="R103" s="252"/>
      <c r="S103" s="134"/>
      <c r="T103" s="134"/>
      <c r="U103" s="134"/>
      <c r="V103" s="134"/>
      <c r="W103" s="134"/>
      <c r="X103" s="134"/>
      <c r="Y103" s="134"/>
      <c r="Z103" s="134"/>
      <c r="AA103" s="134"/>
      <c r="AB103" s="134"/>
      <c r="AC103" s="134"/>
      <c r="AD103" s="134"/>
      <c r="AE103" s="261"/>
      <c r="AF103" s="261"/>
      <c r="AG103" s="134"/>
      <c r="AH103" s="280">
        <v>4</v>
      </c>
      <c r="AI103" s="166"/>
      <c r="AJ103" s="166">
        <f>COUNTIF(AC$13:AC$19,AH103)</f>
        <v>0</v>
      </c>
      <c r="AK103" s="281">
        <f>IF(AL102&gt;0,IF(AJ103&gt;AL102,AL102,AJ103),0)</f>
        <v>0</v>
      </c>
      <c r="AL103" s="282">
        <f>AK$100-SUM(AK$102:AK103)</f>
        <v>5</v>
      </c>
      <c r="AM103" s="283"/>
    </row>
    <row r="104" spans="9:39" x14ac:dyDescent="0.15">
      <c r="I104" s="134"/>
      <c r="J104" s="134"/>
      <c r="K104" s="303"/>
      <c r="L104" s="304"/>
      <c r="M104" s="280">
        <v>4</v>
      </c>
      <c r="N104" s="166">
        <f>COUNTIF(J$11:J$12,M104)</f>
        <v>0</v>
      </c>
      <c r="O104" s="281">
        <f>IF(P103&gt;0,IF(N104&gt;P103,P103,N104),0)</f>
        <v>0</v>
      </c>
      <c r="P104" s="282">
        <f>O$101-SUM(O$103:O104)</f>
        <v>1</v>
      </c>
      <c r="Q104" s="252"/>
      <c r="R104" s="252"/>
      <c r="S104" s="134"/>
      <c r="T104" s="134"/>
      <c r="U104" s="134"/>
      <c r="V104" s="134"/>
      <c r="W104" s="134"/>
      <c r="X104" s="134"/>
      <c r="Y104" s="134"/>
      <c r="Z104" s="134"/>
      <c r="AA104" s="134"/>
      <c r="AB104" s="134"/>
      <c r="AC104" s="134"/>
      <c r="AD104" s="134"/>
      <c r="AE104" s="261"/>
      <c r="AF104" s="261"/>
      <c r="AG104" s="134"/>
      <c r="AH104" s="280">
        <v>3</v>
      </c>
      <c r="AI104" s="166"/>
      <c r="AJ104" s="166">
        <f>COUNTIF(AC$13:AC$19,AH104)</f>
        <v>0</v>
      </c>
      <c r="AK104" s="281">
        <f>IF(AL103&gt;0,IF(AJ104&gt;AL103,AL103,AJ104),0)</f>
        <v>0</v>
      </c>
      <c r="AL104" s="282">
        <f>AK$100-SUM(AK$102:AK104)</f>
        <v>5</v>
      </c>
      <c r="AM104" s="283"/>
    </row>
    <row r="105" spans="9:39" x14ac:dyDescent="0.15">
      <c r="I105" s="134"/>
      <c r="J105" s="134"/>
      <c r="K105" s="258"/>
      <c r="L105" s="252"/>
      <c r="M105" s="280">
        <v>3</v>
      </c>
      <c r="N105" s="166">
        <f>COUNTIF(J$11:J$12,M105)</f>
        <v>0</v>
      </c>
      <c r="O105" s="281">
        <f>IF(P104&gt;0,IF(N105&gt;P104,P104,N105),0)</f>
        <v>0</v>
      </c>
      <c r="P105" s="282">
        <f>O$101-SUM(O$103:O105)</f>
        <v>1</v>
      </c>
      <c r="Q105" s="252"/>
      <c r="R105" s="252"/>
      <c r="S105" s="134"/>
      <c r="T105" s="134"/>
      <c r="U105" s="134"/>
      <c r="V105" s="134"/>
      <c r="W105" s="134"/>
      <c r="X105" s="134"/>
      <c r="Y105" s="134"/>
      <c r="Z105" s="134"/>
      <c r="AA105" s="134"/>
      <c r="AB105" s="134"/>
      <c r="AC105" s="134"/>
      <c r="AD105" s="134"/>
      <c r="AE105" s="261"/>
      <c r="AF105" s="261"/>
      <c r="AG105" s="134"/>
      <c r="AH105" s="280">
        <v>2</v>
      </c>
      <c r="AI105" s="166"/>
      <c r="AJ105" s="166">
        <f>COUNTIF(AC$13:AC$19,AH105)</f>
        <v>0</v>
      </c>
      <c r="AK105" s="281">
        <f>IF(AL104&gt;0,IF(AJ105&gt;AL104,AL104,AJ105),0)</f>
        <v>0</v>
      </c>
      <c r="AL105" s="282">
        <f>AK$100-SUM(AK$102:AK105)</f>
        <v>5</v>
      </c>
      <c r="AM105" s="283"/>
    </row>
    <row r="106" spans="9:39" x14ac:dyDescent="0.15">
      <c r="I106" s="134"/>
      <c r="J106" s="134"/>
      <c r="K106" s="258"/>
      <c r="L106" s="252"/>
      <c r="M106" s="280">
        <v>2</v>
      </c>
      <c r="N106" s="166">
        <f>COUNTIF(J$11:J$12,M106)</f>
        <v>0</v>
      </c>
      <c r="O106" s="281">
        <f>IF(P105&gt;0,IF(N106&gt;P105,P105,N106),0)</f>
        <v>0</v>
      </c>
      <c r="P106" s="282">
        <f>O$101-SUM(O$103:O106)</f>
        <v>1</v>
      </c>
      <c r="Q106" s="252"/>
      <c r="R106" s="252"/>
      <c r="S106" s="134"/>
      <c r="T106" s="134"/>
      <c r="U106" s="134"/>
      <c r="V106" s="134"/>
      <c r="W106" s="134"/>
      <c r="X106" s="134"/>
      <c r="Y106" s="134"/>
      <c r="Z106" s="134"/>
      <c r="AA106" s="134"/>
      <c r="AB106" s="134"/>
      <c r="AC106" s="134"/>
      <c r="AD106" s="134"/>
      <c r="AE106" s="261"/>
      <c r="AF106" s="261"/>
      <c r="AG106" s="134"/>
      <c r="AH106" s="280">
        <v>0</v>
      </c>
      <c r="AI106" s="166"/>
      <c r="AJ106" s="166">
        <f>COUNTIF(AC$13:AC$19,AH106)</f>
        <v>0</v>
      </c>
      <c r="AK106" s="281">
        <f>IF(AL105&gt;0,IF(AJ106&gt;AL105,AL105,AJ106),0)</f>
        <v>0</v>
      </c>
      <c r="AL106" s="282">
        <f>AK$100-SUM(AK$102:AK106)</f>
        <v>5</v>
      </c>
      <c r="AM106" s="283"/>
    </row>
    <row r="107" spans="9:39" x14ac:dyDescent="0.15">
      <c r="K107" s="258"/>
      <c r="L107" s="252"/>
      <c r="M107" s="280">
        <v>0</v>
      </c>
      <c r="N107" s="166">
        <f>COUNTIF(J$11:J$12,M107)</f>
        <v>0</v>
      </c>
      <c r="O107" s="281">
        <f>IF(P106&gt;0,IF(N107&gt;P106,P106,N107),0)</f>
        <v>0</v>
      </c>
      <c r="P107" s="282">
        <f>O$101-SUM(O$103:O107)</f>
        <v>1</v>
      </c>
      <c r="Q107" s="252"/>
      <c r="R107" s="252"/>
      <c r="S107" s="134"/>
      <c r="T107" s="134"/>
      <c r="U107" s="134"/>
      <c r="V107" s="134"/>
      <c r="W107" s="134"/>
      <c r="X107" s="134"/>
      <c r="Y107" s="134"/>
      <c r="Z107" s="134"/>
      <c r="AA107" s="134"/>
      <c r="AB107" s="134"/>
      <c r="AC107" s="134"/>
      <c r="AD107" s="134"/>
      <c r="AE107" s="261"/>
      <c r="AF107" s="261"/>
      <c r="AG107" s="134"/>
      <c r="AH107" s="285" t="s">
        <v>167</v>
      </c>
      <c r="AI107" s="273"/>
      <c r="AJ107" s="286">
        <f>SUM(AJ102:AJ106)</f>
        <v>0</v>
      </c>
      <c r="AK107" s="287">
        <f>SUM(AK102:AK106)</f>
        <v>0</v>
      </c>
      <c r="AL107" s="288"/>
      <c r="AM107" s="283"/>
    </row>
    <row r="108" spans="9:39" x14ac:dyDescent="0.15">
      <c r="K108" s="258"/>
      <c r="L108" s="252"/>
      <c r="M108" s="285" t="s">
        <v>167</v>
      </c>
      <c r="N108" s="286">
        <f>SUM(N103:N107)</f>
        <v>0</v>
      </c>
      <c r="O108" s="287">
        <f>SUM(O103:O107)</f>
        <v>0</v>
      </c>
      <c r="P108" s="288"/>
      <c r="Q108" s="252"/>
      <c r="R108" s="252"/>
      <c r="S108" s="134"/>
      <c r="T108" s="134"/>
      <c r="U108" s="134"/>
      <c r="V108" s="134"/>
      <c r="W108" s="134"/>
      <c r="X108" s="134"/>
      <c r="Y108" s="134"/>
      <c r="Z108" s="134"/>
      <c r="AA108" s="134"/>
      <c r="AB108" s="134"/>
      <c r="AC108" s="134"/>
      <c r="AD108" s="134"/>
      <c r="AE108" s="261"/>
      <c r="AF108" s="261"/>
      <c r="AG108" s="134"/>
      <c r="AH108" s="289"/>
      <c r="AI108" s="295"/>
      <c r="AJ108" s="290"/>
      <c r="AK108" s="291" t="s">
        <v>161</v>
      </c>
      <c r="AL108" s="292">
        <f>AH102*AK102+AH103*AK103+AH104*AK104+AH105*AK105+AH106*AK106</f>
        <v>0</v>
      </c>
      <c r="AM108" s="262"/>
    </row>
    <row r="109" spans="9:39" x14ac:dyDescent="0.15">
      <c r="K109" s="258"/>
      <c r="L109" s="252"/>
      <c r="M109" s="289"/>
      <c r="N109" s="290"/>
      <c r="O109" s="291" t="s">
        <v>161</v>
      </c>
      <c r="P109" s="292">
        <f>M103*O103+M104*O104+M105*O105+M106*O106+M107*O107</f>
        <v>0</v>
      </c>
      <c r="Q109" s="252"/>
      <c r="R109" s="252"/>
      <c r="S109" s="134"/>
      <c r="T109" s="134"/>
      <c r="U109" s="134"/>
      <c r="V109" s="134"/>
      <c r="W109" s="134"/>
      <c r="X109" s="134"/>
      <c r="Y109" s="134"/>
      <c r="Z109" s="134"/>
      <c r="AA109" s="134"/>
      <c r="AB109" s="134"/>
      <c r="AC109" s="134"/>
      <c r="AD109" s="134"/>
      <c r="AE109" s="261"/>
      <c r="AF109" s="261"/>
      <c r="AG109" s="134"/>
      <c r="AH109" s="296"/>
      <c r="AI109" s="302"/>
      <c r="AJ109" s="297"/>
      <c r="AK109" s="298" t="s">
        <v>163</v>
      </c>
      <c r="AL109" s="299">
        <f>SUM(AK102:AK104)</f>
        <v>0</v>
      </c>
      <c r="AM109" s="262"/>
    </row>
    <row r="110" spans="9:39" x14ac:dyDescent="0.15">
      <c r="K110" s="258"/>
      <c r="L110" s="252"/>
      <c r="M110" s="296"/>
      <c r="N110" s="297"/>
      <c r="O110" s="298" t="s">
        <v>163</v>
      </c>
      <c r="P110" s="299">
        <f>SUM(O103:O105)</f>
        <v>0</v>
      </c>
      <c r="Q110" s="252"/>
      <c r="R110" s="252"/>
      <c r="S110" s="134"/>
      <c r="T110" s="134"/>
      <c r="U110" s="134"/>
      <c r="V110" s="134"/>
      <c r="W110" s="134"/>
      <c r="X110" s="134"/>
      <c r="Y110" s="134"/>
      <c r="Z110" s="134"/>
      <c r="AA110" s="134"/>
      <c r="AB110" s="134"/>
      <c r="AC110" s="134"/>
      <c r="AD110" s="134"/>
      <c r="AE110" s="261"/>
      <c r="AF110" s="261"/>
      <c r="AG110" s="134"/>
      <c r="AH110" s="252"/>
      <c r="AI110" s="252"/>
      <c r="AJ110" s="252"/>
      <c r="AK110" s="252"/>
      <c r="AL110" s="252"/>
      <c r="AM110" s="135"/>
    </row>
    <row r="111" spans="9:39" x14ac:dyDescent="0.15">
      <c r="K111" s="258"/>
      <c r="L111" s="252"/>
      <c r="M111" s="252"/>
      <c r="N111" s="252"/>
      <c r="O111" s="252"/>
      <c r="P111" s="252"/>
      <c r="Q111" s="252"/>
      <c r="R111" s="252"/>
      <c r="S111" s="134"/>
      <c r="T111" s="134"/>
      <c r="U111" s="134"/>
      <c r="V111" s="134"/>
      <c r="W111" s="134"/>
      <c r="X111" s="134"/>
      <c r="Y111" s="134"/>
      <c r="Z111" s="134"/>
      <c r="AA111" s="134"/>
      <c r="AB111" s="134"/>
      <c r="AC111" s="134"/>
      <c r="AD111" s="134"/>
      <c r="AE111" s="261"/>
      <c r="AF111" s="261"/>
      <c r="AG111" s="134"/>
      <c r="AH111" s="259" t="s">
        <v>168</v>
      </c>
      <c r="AI111" s="259"/>
      <c r="AJ111" s="252"/>
      <c r="AK111" s="252"/>
      <c r="AL111" s="252"/>
      <c r="AM111" s="135"/>
    </row>
    <row r="112" spans="9:39" x14ac:dyDescent="0.15">
      <c r="K112" s="258"/>
      <c r="L112" s="252"/>
      <c r="M112" s="259" t="s">
        <v>169</v>
      </c>
      <c r="N112" s="252"/>
      <c r="O112" s="252"/>
      <c r="P112" s="252"/>
      <c r="Q112" s="252"/>
      <c r="R112" s="252"/>
      <c r="S112" s="134"/>
      <c r="T112" s="134"/>
      <c r="U112" s="134"/>
      <c r="V112" s="134"/>
      <c r="W112" s="134"/>
      <c r="X112" s="134"/>
      <c r="Y112" s="134"/>
      <c r="Z112" s="134"/>
      <c r="AA112" s="134"/>
      <c r="AB112" s="134"/>
      <c r="AC112" s="134"/>
      <c r="AD112" s="134"/>
      <c r="AE112" s="261"/>
      <c r="AF112" s="261"/>
      <c r="AG112" s="134"/>
      <c r="AH112" s="269"/>
      <c r="AI112" s="270"/>
      <c r="AJ112" s="271" t="s">
        <v>149</v>
      </c>
      <c r="AK112" s="265">
        <v>1</v>
      </c>
      <c r="AL112" s="266"/>
      <c r="AM112" s="135"/>
    </row>
    <row r="113" spans="11:39" x14ac:dyDescent="0.15">
      <c r="K113" s="258"/>
      <c r="L113" s="252"/>
      <c r="M113" s="269"/>
      <c r="N113" s="264" t="s">
        <v>149</v>
      </c>
      <c r="O113" s="265">
        <v>1</v>
      </c>
      <c r="P113" s="266"/>
      <c r="Q113" s="252"/>
      <c r="R113" s="252"/>
      <c r="S113" s="134"/>
      <c r="T113" s="134"/>
      <c r="U113" s="134"/>
      <c r="V113" s="134"/>
      <c r="W113" s="134"/>
      <c r="X113" s="134"/>
      <c r="Y113" s="134"/>
      <c r="Z113" s="134"/>
      <c r="AA113" s="134"/>
      <c r="AB113" s="134"/>
      <c r="AC113" s="134"/>
      <c r="AD113" s="134"/>
      <c r="AE113" s="261"/>
      <c r="AF113" s="261"/>
      <c r="AG113" s="134"/>
      <c r="AH113" s="272" t="s">
        <v>152</v>
      </c>
      <c r="AI113" s="278"/>
      <c r="AJ113" s="273" t="s">
        <v>153</v>
      </c>
      <c r="AK113" s="274" t="s">
        <v>154</v>
      </c>
      <c r="AL113" s="275" t="s">
        <v>155</v>
      </c>
      <c r="AM113" s="135"/>
    </row>
    <row r="114" spans="11:39" x14ac:dyDescent="0.15">
      <c r="K114" s="258"/>
      <c r="L114" s="252"/>
      <c r="M114" s="272" t="s">
        <v>152</v>
      </c>
      <c r="N114" s="273" t="s">
        <v>153</v>
      </c>
      <c r="O114" s="274" t="s">
        <v>154</v>
      </c>
      <c r="P114" s="275" t="s">
        <v>155</v>
      </c>
      <c r="Q114" s="305"/>
      <c r="R114" s="252"/>
      <c r="S114" s="134"/>
      <c r="T114" s="134"/>
      <c r="U114" s="134"/>
      <c r="V114" s="134"/>
      <c r="W114" s="134"/>
      <c r="X114" s="134"/>
      <c r="Y114" s="134"/>
      <c r="Z114" s="134"/>
      <c r="AA114" s="134"/>
      <c r="AB114" s="134"/>
      <c r="AC114" s="134"/>
      <c r="AD114" s="134"/>
      <c r="AE114" s="261"/>
      <c r="AF114" s="261"/>
      <c r="AG114" s="134"/>
      <c r="AH114" s="280">
        <v>5</v>
      </c>
      <c r="AI114" s="166"/>
      <c r="AJ114" s="166">
        <f>COUNTIF(AC$20:AC$23,AH114)</f>
        <v>0</v>
      </c>
      <c r="AK114" s="281">
        <f>IF(AJ114&gt;AK112,AK112,AJ114)</f>
        <v>0</v>
      </c>
      <c r="AL114" s="282">
        <f>AK$112-SUM(AK$114:AK114)</f>
        <v>1</v>
      </c>
      <c r="AM114" s="135"/>
    </row>
    <row r="115" spans="11:39" x14ac:dyDescent="0.15">
      <c r="K115" s="258"/>
      <c r="L115" s="252"/>
      <c r="M115" s="280">
        <v>5</v>
      </c>
      <c r="N115" s="166">
        <f>COUNTIF(J$13:J$14,M115)</f>
        <v>0</v>
      </c>
      <c r="O115" s="281">
        <f>IF(N115&gt;O113,O113,N115)</f>
        <v>0</v>
      </c>
      <c r="P115" s="282">
        <f>O$113-SUM(O$115:O115)</f>
        <v>1</v>
      </c>
      <c r="Q115" s="306"/>
      <c r="R115" s="252"/>
      <c r="S115" s="134"/>
      <c r="T115" s="134"/>
      <c r="U115" s="134"/>
      <c r="V115" s="134"/>
      <c r="W115" s="134"/>
      <c r="X115" s="134"/>
      <c r="Y115" s="134"/>
      <c r="Z115" s="134"/>
      <c r="AA115" s="134"/>
      <c r="AB115" s="134"/>
      <c r="AC115" s="134"/>
      <c r="AD115" s="134"/>
      <c r="AE115" s="261"/>
      <c r="AF115" s="261"/>
      <c r="AG115" s="134"/>
      <c r="AH115" s="280">
        <v>4</v>
      </c>
      <c r="AI115" s="166"/>
      <c r="AJ115" s="166">
        <f>COUNTIF(AC$20:AC$23,AH115)</f>
        <v>0</v>
      </c>
      <c r="AK115" s="281">
        <f>IF(AL114&gt;0,IF(AJ115&gt;AL114,AL114,AJ115),0)</f>
        <v>0</v>
      </c>
      <c r="AL115" s="282">
        <f>AK$112-SUM(AK$114:AK115)</f>
        <v>1</v>
      </c>
      <c r="AM115" s="135"/>
    </row>
    <row r="116" spans="11:39" x14ac:dyDescent="0.15">
      <c r="K116" s="258"/>
      <c r="L116" s="252"/>
      <c r="M116" s="280">
        <v>4</v>
      </c>
      <c r="N116" s="166">
        <f>COUNTIF(J$13:J$14,M116)</f>
        <v>0</v>
      </c>
      <c r="O116" s="281">
        <f>IF(P115&gt;0,IF(N116&gt;P115,P115,N116),0)</f>
        <v>0</v>
      </c>
      <c r="P116" s="282">
        <f>O$113-SUM(O$115:O116)</f>
        <v>1</v>
      </c>
      <c r="Q116" s="306"/>
      <c r="R116" s="252"/>
      <c r="S116" s="134"/>
      <c r="T116" s="134"/>
      <c r="U116" s="134"/>
      <c r="V116" s="134"/>
      <c r="W116" s="134"/>
      <c r="X116" s="134"/>
      <c r="Y116" s="134"/>
      <c r="Z116" s="134"/>
      <c r="AA116" s="134"/>
      <c r="AB116" s="134"/>
      <c r="AC116" s="134"/>
      <c r="AD116" s="134"/>
      <c r="AE116" s="261"/>
      <c r="AF116" s="261"/>
      <c r="AG116" s="134"/>
      <c r="AH116" s="280">
        <v>3</v>
      </c>
      <c r="AI116" s="166"/>
      <c r="AJ116" s="166">
        <f>COUNTIF(AC$20:AC$23,AH116)</f>
        <v>0</v>
      </c>
      <c r="AK116" s="281">
        <f>IF(AL115&gt;0,IF(AJ116&gt;AL115,AL115,AJ116),0)</f>
        <v>0</v>
      </c>
      <c r="AL116" s="282">
        <f>AK$112-SUM(AK$114:AK116)</f>
        <v>1</v>
      </c>
      <c r="AM116" s="135"/>
    </row>
    <row r="117" spans="11:39" x14ac:dyDescent="0.15">
      <c r="K117" s="258"/>
      <c r="L117" s="252"/>
      <c r="M117" s="280">
        <v>3</v>
      </c>
      <c r="N117" s="166">
        <f>COUNTIF(J$13:J$14,M117)</f>
        <v>0</v>
      </c>
      <c r="O117" s="281">
        <f>IF(P116&gt;0,IF(N117&gt;P116,P116,N117),0)</f>
        <v>0</v>
      </c>
      <c r="P117" s="282">
        <f>O$113-SUM(O$115:O117)</f>
        <v>1</v>
      </c>
      <c r="Q117" s="306"/>
      <c r="R117" s="252"/>
      <c r="S117" s="134"/>
      <c r="T117" s="134"/>
      <c r="U117" s="134"/>
      <c r="V117" s="134"/>
      <c r="W117" s="134"/>
      <c r="X117" s="134"/>
      <c r="Y117" s="134"/>
      <c r="Z117" s="134"/>
      <c r="AA117" s="134"/>
      <c r="AB117" s="134"/>
      <c r="AC117" s="134"/>
      <c r="AD117" s="134"/>
      <c r="AE117" s="261"/>
      <c r="AF117" s="261"/>
      <c r="AG117" s="134"/>
      <c r="AH117" s="280">
        <v>2</v>
      </c>
      <c r="AI117" s="166"/>
      <c r="AJ117" s="166">
        <f>COUNTIF(AC$20:AC$23,AH117)</f>
        <v>0</v>
      </c>
      <c r="AK117" s="281">
        <f>IF(AL116&gt;0,IF(AJ117&gt;AL116,AL116,AJ117),0)</f>
        <v>0</v>
      </c>
      <c r="AL117" s="282">
        <f>AK$112-SUM(AK$114:AK117)</f>
        <v>1</v>
      </c>
      <c r="AM117" s="135"/>
    </row>
    <row r="118" spans="11:39" x14ac:dyDescent="0.15">
      <c r="K118" s="258"/>
      <c r="L118" s="252"/>
      <c r="M118" s="280">
        <v>2</v>
      </c>
      <c r="N118" s="166">
        <f>COUNTIF(J$13:J$14,M118)</f>
        <v>0</v>
      </c>
      <c r="O118" s="281">
        <f>IF(P117&gt;0,IF(N118&gt;P117,P117,N118),0)</f>
        <v>0</v>
      </c>
      <c r="P118" s="282">
        <f>O$113-SUM(O$115:O118)</f>
        <v>1</v>
      </c>
      <c r="Q118" s="306"/>
      <c r="R118" s="252"/>
      <c r="S118" s="134"/>
      <c r="T118" s="134"/>
      <c r="U118" s="134"/>
      <c r="V118" s="134"/>
      <c r="W118" s="134"/>
      <c r="X118" s="134"/>
      <c r="Y118" s="134"/>
      <c r="Z118" s="134"/>
      <c r="AA118" s="134"/>
      <c r="AB118" s="134"/>
      <c r="AC118" s="134"/>
      <c r="AD118" s="134"/>
      <c r="AE118" s="261"/>
      <c r="AF118" s="261"/>
      <c r="AG118" s="134"/>
      <c r="AH118" s="280">
        <v>0</v>
      </c>
      <c r="AI118" s="166"/>
      <c r="AJ118" s="166">
        <f>COUNTIF(AC$20:AC$23,AH118)</f>
        <v>0</v>
      </c>
      <c r="AK118" s="281">
        <f>IF(AL117&gt;0,IF(AJ118&gt;AL117,AL117,AJ118),0)</f>
        <v>0</v>
      </c>
      <c r="AL118" s="282">
        <f>AK$112-SUM(AK$114:AK118)</f>
        <v>1</v>
      </c>
      <c r="AM118" s="135"/>
    </row>
    <row r="119" spans="11:39" x14ac:dyDescent="0.15">
      <c r="K119" s="258"/>
      <c r="L119" s="252"/>
      <c r="M119" s="280">
        <v>0</v>
      </c>
      <c r="N119" s="166">
        <f>COUNTIF(J$13:J$14,M119)</f>
        <v>0</v>
      </c>
      <c r="O119" s="281">
        <f>IF(P118&gt;0,IF(N119&gt;P118,P118,N119),0)</f>
        <v>0</v>
      </c>
      <c r="P119" s="282">
        <f>O$113-SUM(O$115:O119)</f>
        <v>1</v>
      </c>
      <c r="Q119" s="306"/>
      <c r="R119" s="252"/>
      <c r="S119" s="134"/>
      <c r="T119" s="134"/>
      <c r="U119" s="134"/>
      <c r="V119" s="134"/>
      <c r="W119" s="134"/>
      <c r="X119" s="134"/>
      <c r="Y119" s="134"/>
      <c r="Z119" s="134"/>
      <c r="AA119" s="134"/>
      <c r="AB119" s="134"/>
      <c r="AC119" s="134"/>
      <c r="AD119" s="134"/>
      <c r="AE119" s="261"/>
      <c r="AF119" s="261"/>
      <c r="AG119" s="134"/>
      <c r="AH119" s="285" t="s">
        <v>167</v>
      </c>
      <c r="AI119" s="273"/>
      <c r="AJ119" s="286">
        <f>SUM(AJ114:AJ118)</f>
        <v>0</v>
      </c>
      <c r="AK119" s="287">
        <f>SUM(AK114:AK118)</f>
        <v>0</v>
      </c>
      <c r="AL119" s="288"/>
      <c r="AM119" s="135"/>
    </row>
    <row r="120" spans="11:39" x14ac:dyDescent="0.15">
      <c r="K120" s="258"/>
      <c r="L120" s="252"/>
      <c r="M120" s="285" t="s">
        <v>167</v>
      </c>
      <c r="N120" s="286">
        <f>SUM(N115:N119)</f>
        <v>0</v>
      </c>
      <c r="O120" s="287">
        <f>SUM(O115:O119)</f>
        <v>0</v>
      </c>
      <c r="P120" s="288"/>
      <c r="Q120" s="306"/>
      <c r="R120" s="252"/>
      <c r="S120" s="134"/>
      <c r="T120" s="134"/>
      <c r="U120" s="134"/>
      <c r="V120" s="134"/>
      <c r="W120" s="134"/>
      <c r="X120" s="134"/>
      <c r="Y120" s="134"/>
      <c r="Z120" s="134"/>
      <c r="AA120" s="134"/>
      <c r="AB120" s="134"/>
      <c r="AC120" s="134"/>
      <c r="AD120" s="134"/>
      <c r="AE120" s="261"/>
      <c r="AF120" s="261"/>
      <c r="AG120" s="134"/>
      <c r="AH120" s="289"/>
      <c r="AI120" s="295"/>
      <c r="AJ120" s="290"/>
      <c r="AK120" s="291" t="s">
        <v>161</v>
      </c>
      <c r="AL120" s="292">
        <f>AH114*AK114+AH115*AK115+AH116*AK116+AH117*AK117+AH118*AK118</f>
        <v>0</v>
      </c>
      <c r="AM120" s="135"/>
    </row>
    <row r="121" spans="11:39" x14ac:dyDescent="0.15">
      <c r="K121" s="258"/>
      <c r="L121" s="252"/>
      <c r="M121" s="289"/>
      <c r="N121" s="290"/>
      <c r="O121" s="291" t="s">
        <v>161</v>
      </c>
      <c r="P121" s="292">
        <f>M115*O115+M116*O116+M117*O117+M118*O118+M119*O119</f>
        <v>0</v>
      </c>
      <c r="Q121" s="252"/>
      <c r="R121" s="252"/>
      <c r="S121" s="134"/>
      <c r="T121" s="134"/>
      <c r="U121" s="134"/>
      <c r="V121" s="134"/>
      <c r="W121" s="134"/>
      <c r="X121" s="134"/>
      <c r="Y121" s="134"/>
      <c r="Z121" s="134"/>
      <c r="AA121" s="134"/>
      <c r="AB121" s="134"/>
      <c r="AC121" s="134"/>
      <c r="AD121" s="134"/>
      <c r="AE121" s="261"/>
      <c r="AF121" s="261"/>
      <c r="AG121" s="134"/>
      <c r="AH121" s="296"/>
      <c r="AI121" s="302"/>
      <c r="AJ121" s="297"/>
      <c r="AK121" s="298" t="s">
        <v>163</v>
      </c>
      <c r="AL121" s="299">
        <f>SUM(AK114:AK116)</f>
        <v>0</v>
      </c>
      <c r="AM121" s="135"/>
    </row>
    <row r="122" spans="11:39" x14ac:dyDescent="0.15">
      <c r="K122" s="258"/>
      <c r="L122" s="252"/>
      <c r="M122" s="296"/>
      <c r="N122" s="297"/>
      <c r="O122" s="298" t="s">
        <v>163</v>
      </c>
      <c r="P122" s="299">
        <f>SUM(O115:O117)</f>
        <v>0</v>
      </c>
      <c r="Q122" s="252"/>
      <c r="R122" s="252"/>
      <c r="S122" s="134"/>
      <c r="T122" s="134"/>
      <c r="U122" s="134"/>
      <c r="V122" s="134"/>
      <c r="W122" s="134"/>
      <c r="X122" s="134"/>
      <c r="Y122" s="134"/>
      <c r="Z122" s="134"/>
      <c r="AA122" s="134"/>
      <c r="AB122" s="134"/>
      <c r="AC122" s="134"/>
      <c r="AD122" s="134"/>
      <c r="AE122" s="261"/>
      <c r="AF122" s="261"/>
      <c r="AG122" s="134"/>
      <c r="AH122" s="134"/>
      <c r="AI122" s="134"/>
      <c r="AJ122" s="134"/>
      <c r="AK122" s="134"/>
      <c r="AL122" s="134"/>
      <c r="AM122" s="135"/>
    </row>
    <row r="123" spans="11:39" x14ac:dyDescent="0.15">
      <c r="K123" s="258"/>
      <c r="L123" s="252"/>
      <c r="M123" s="252"/>
      <c r="N123" s="252"/>
      <c r="O123" s="252"/>
      <c r="P123" s="252"/>
      <c r="Q123" s="252"/>
      <c r="R123" s="252"/>
      <c r="S123" s="134"/>
      <c r="T123" s="134"/>
      <c r="U123" s="134"/>
      <c r="V123" s="134"/>
      <c r="W123" s="134"/>
      <c r="X123" s="134"/>
      <c r="Y123" s="134"/>
      <c r="Z123" s="134"/>
      <c r="AA123" s="134"/>
      <c r="AB123" s="134"/>
      <c r="AC123" s="134"/>
      <c r="AD123" s="134"/>
      <c r="AE123" s="261"/>
      <c r="AF123" s="261"/>
      <c r="AG123" s="134"/>
      <c r="AH123" s="259" t="s">
        <v>170</v>
      </c>
      <c r="AI123" s="259"/>
      <c r="AJ123" s="252"/>
      <c r="AK123" s="252"/>
      <c r="AL123" s="252"/>
      <c r="AM123" s="135"/>
    </row>
    <row r="124" spans="11:39" x14ac:dyDescent="0.15">
      <c r="K124" s="258"/>
      <c r="L124" s="252"/>
      <c r="M124" s="259" t="s">
        <v>171</v>
      </c>
      <c r="N124" s="252"/>
      <c r="O124" s="252"/>
      <c r="P124" s="252"/>
      <c r="Q124" s="252"/>
      <c r="R124" s="252"/>
      <c r="S124" s="134"/>
      <c r="T124" s="134"/>
      <c r="U124" s="134"/>
      <c r="V124" s="134"/>
      <c r="W124" s="134"/>
      <c r="X124" s="134"/>
      <c r="Y124" s="134"/>
      <c r="Z124" s="134"/>
      <c r="AA124" s="134"/>
      <c r="AB124" s="134"/>
      <c r="AC124" s="134"/>
      <c r="AD124" s="134"/>
      <c r="AE124" s="261"/>
      <c r="AF124" s="261"/>
      <c r="AG124" s="134"/>
      <c r="AH124" s="269"/>
      <c r="AI124" s="270"/>
      <c r="AJ124" s="271" t="s">
        <v>149</v>
      </c>
      <c r="AK124" s="265">
        <v>7</v>
      </c>
      <c r="AL124" s="266"/>
      <c r="AM124" s="135"/>
    </row>
    <row r="125" spans="11:39" x14ac:dyDescent="0.15">
      <c r="K125" s="258"/>
      <c r="L125" s="252"/>
      <c r="M125" s="269"/>
      <c r="N125" s="264" t="s">
        <v>149</v>
      </c>
      <c r="O125" s="265">
        <v>1</v>
      </c>
      <c r="P125" s="266"/>
      <c r="Q125" s="252"/>
      <c r="R125" s="252"/>
      <c r="S125" s="134"/>
      <c r="T125" s="134"/>
      <c r="U125" s="134"/>
      <c r="V125" s="134"/>
      <c r="W125" s="134"/>
      <c r="X125" s="134"/>
      <c r="Y125" s="134"/>
      <c r="Z125" s="134"/>
      <c r="AA125" s="134"/>
      <c r="AB125" s="134"/>
      <c r="AC125" s="134"/>
      <c r="AD125" s="134"/>
      <c r="AE125" s="261"/>
      <c r="AF125" s="261"/>
      <c r="AG125" s="134"/>
      <c r="AH125" s="272" t="s">
        <v>152</v>
      </c>
      <c r="AI125" s="278"/>
      <c r="AJ125" s="273" t="s">
        <v>153</v>
      </c>
      <c r="AK125" s="274" t="s">
        <v>154</v>
      </c>
      <c r="AL125" s="275" t="s">
        <v>155</v>
      </c>
      <c r="AM125" s="135"/>
    </row>
    <row r="126" spans="11:39" x14ac:dyDescent="0.15">
      <c r="K126" s="258"/>
      <c r="L126" s="252"/>
      <c r="M126" s="272" t="s">
        <v>152</v>
      </c>
      <c r="N126" s="273" t="s">
        <v>153</v>
      </c>
      <c r="O126" s="274" t="s">
        <v>154</v>
      </c>
      <c r="P126" s="275" t="s">
        <v>155</v>
      </c>
      <c r="Q126" s="252"/>
      <c r="R126" s="252"/>
      <c r="S126" s="134"/>
      <c r="T126" s="134"/>
      <c r="U126" s="134"/>
      <c r="V126" s="134"/>
      <c r="W126" s="134"/>
      <c r="X126" s="134"/>
      <c r="Y126" s="134"/>
      <c r="Z126" s="134"/>
      <c r="AA126" s="134"/>
      <c r="AB126" s="134"/>
      <c r="AC126" s="134"/>
      <c r="AD126" s="134"/>
      <c r="AE126" s="261"/>
      <c r="AF126" s="261"/>
      <c r="AG126" s="134"/>
      <c r="AH126" s="280">
        <v>5</v>
      </c>
      <c r="AI126" s="166"/>
      <c r="AJ126" s="166">
        <f>COUNTIF(AC$24:AC$30,AH126)</f>
        <v>0</v>
      </c>
      <c r="AK126" s="281">
        <f>IF(AJ126&gt;AK124,AK124,AJ126)</f>
        <v>0</v>
      </c>
      <c r="AL126" s="282">
        <f>AK$124-SUM(AK$126:AK126)</f>
        <v>7</v>
      </c>
      <c r="AM126" s="135"/>
    </row>
    <row r="127" spans="11:39" x14ac:dyDescent="0.15">
      <c r="K127" s="258"/>
      <c r="L127" s="252"/>
      <c r="M127" s="280">
        <v>5</v>
      </c>
      <c r="N127" s="166">
        <f>COUNTIF(J$15,M127)</f>
        <v>0</v>
      </c>
      <c r="O127" s="281">
        <f>IF(N127&gt;O125,O125,N127)</f>
        <v>0</v>
      </c>
      <c r="P127" s="282">
        <f>O$125-SUM(O127:O$127)</f>
        <v>1</v>
      </c>
      <c r="Q127" s="252"/>
      <c r="R127" s="252"/>
      <c r="S127" s="134"/>
      <c r="T127" s="134"/>
      <c r="U127" s="134"/>
      <c r="V127" s="134"/>
      <c r="W127" s="134"/>
      <c r="X127" s="134"/>
      <c r="Y127" s="134"/>
      <c r="Z127" s="134"/>
      <c r="AA127" s="134"/>
      <c r="AB127" s="134"/>
      <c r="AC127" s="134"/>
      <c r="AD127" s="134"/>
      <c r="AE127" s="261"/>
      <c r="AF127" s="261"/>
      <c r="AG127" s="134"/>
      <c r="AH127" s="280">
        <v>4</v>
      </c>
      <c r="AI127" s="166"/>
      <c r="AJ127" s="166">
        <f>COUNTIF(AC$24:AC$30,AH127)</f>
        <v>0</v>
      </c>
      <c r="AK127" s="281">
        <f>IF(AL126&gt;0,IF(AJ127&gt;AL126,AL126,AJ127),0)</f>
        <v>0</v>
      </c>
      <c r="AL127" s="282">
        <f>AK$124-SUM(AK$126:AK127)</f>
        <v>7</v>
      </c>
      <c r="AM127" s="135"/>
    </row>
    <row r="128" spans="11:39" x14ac:dyDescent="0.15">
      <c r="K128" s="258"/>
      <c r="L128" s="252"/>
      <c r="M128" s="280">
        <v>4</v>
      </c>
      <c r="N128" s="166">
        <f>COUNTIF(J$15,M128)</f>
        <v>0</v>
      </c>
      <c r="O128" s="281">
        <f>IF(P127&gt;0,IF(N128&gt;P127,P127,N128),0)</f>
        <v>0</v>
      </c>
      <c r="P128" s="282">
        <f>O$125-SUM(O$127:O128)</f>
        <v>1</v>
      </c>
      <c r="Q128" s="252"/>
      <c r="R128" s="252"/>
      <c r="S128" s="134"/>
      <c r="T128" s="134"/>
      <c r="U128" s="134"/>
      <c r="V128" s="134"/>
      <c r="W128" s="134"/>
      <c r="X128" s="134"/>
      <c r="Y128" s="134"/>
      <c r="Z128" s="134"/>
      <c r="AA128" s="134"/>
      <c r="AB128" s="134"/>
      <c r="AC128" s="134"/>
      <c r="AD128" s="134"/>
      <c r="AE128" s="261"/>
      <c r="AF128" s="261"/>
      <c r="AG128" s="134"/>
      <c r="AH128" s="280">
        <v>3</v>
      </c>
      <c r="AI128" s="166"/>
      <c r="AJ128" s="166">
        <f>COUNTIF(AC$24:AC$30,AH128)</f>
        <v>0</v>
      </c>
      <c r="AK128" s="281">
        <f>IF(AL127&gt;0,IF(AJ128&gt;AL127,AL127,AJ128),0)</f>
        <v>0</v>
      </c>
      <c r="AL128" s="282">
        <f>AK$124-SUM(AK$126:AK128)</f>
        <v>7</v>
      </c>
      <c r="AM128" s="135"/>
    </row>
    <row r="129" spans="11:39" x14ac:dyDescent="0.15">
      <c r="K129" s="258"/>
      <c r="L129" s="252"/>
      <c r="M129" s="280">
        <v>3</v>
      </c>
      <c r="N129" s="166">
        <f>COUNTIF(J$15,M129)</f>
        <v>0</v>
      </c>
      <c r="O129" s="281">
        <f>IF(P128&gt;0,IF(N129&gt;P128,P128,N129),0)</f>
        <v>0</v>
      </c>
      <c r="P129" s="282">
        <f>O$125-SUM(O$127:O129)</f>
        <v>1</v>
      </c>
      <c r="Q129" s="252"/>
      <c r="R129" s="252"/>
      <c r="S129" s="134"/>
      <c r="T129" s="134"/>
      <c r="U129" s="134"/>
      <c r="V129" s="134"/>
      <c r="W129" s="134"/>
      <c r="X129" s="134"/>
      <c r="Y129" s="134"/>
      <c r="Z129" s="134"/>
      <c r="AA129" s="134"/>
      <c r="AB129" s="134"/>
      <c r="AC129" s="134"/>
      <c r="AD129" s="134"/>
      <c r="AE129" s="261"/>
      <c r="AF129" s="261"/>
      <c r="AG129" s="134"/>
      <c r="AH129" s="280">
        <v>2</v>
      </c>
      <c r="AI129" s="166"/>
      <c r="AJ129" s="166">
        <f>COUNTIF(AC$24:AC$30,AH129)</f>
        <v>0</v>
      </c>
      <c r="AK129" s="281">
        <f>IF(AL128&gt;0,IF(AJ129&gt;AL128,AL128,AJ129),0)</f>
        <v>0</v>
      </c>
      <c r="AL129" s="282">
        <f>AK$124-SUM(AK$126:AK129)</f>
        <v>7</v>
      </c>
      <c r="AM129" s="135"/>
    </row>
    <row r="130" spans="11:39" x14ac:dyDescent="0.15">
      <c r="K130" s="258"/>
      <c r="L130" s="252"/>
      <c r="M130" s="280">
        <v>2</v>
      </c>
      <c r="N130" s="166">
        <f>COUNTIF(J$15,M130)</f>
        <v>0</v>
      </c>
      <c r="O130" s="281">
        <f>IF(P129&gt;0,IF(N130&gt;P129,P129,N130),0)</f>
        <v>0</v>
      </c>
      <c r="P130" s="282">
        <f>O$125-SUM(O$127:O130)</f>
        <v>1</v>
      </c>
      <c r="Q130" s="252"/>
      <c r="R130" s="252"/>
      <c r="S130" s="134"/>
      <c r="T130" s="134"/>
      <c r="U130" s="134"/>
      <c r="V130" s="134"/>
      <c r="W130" s="134"/>
      <c r="X130" s="134"/>
      <c r="Y130" s="134"/>
      <c r="Z130" s="134"/>
      <c r="AA130" s="134"/>
      <c r="AB130" s="134"/>
      <c r="AC130" s="134"/>
      <c r="AD130" s="134"/>
      <c r="AE130" s="261"/>
      <c r="AF130" s="261"/>
      <c r="AG130" s="134"/>
      <c r="AH130" s="280">
        <v>0</v>
      </c>
      <c r="AI130" s="166"/>
      <c r="AJ130" s="166">
        <f>COUNTIF(AC$24:AC$30,AH130)</f>
        <v>0</v>
      </c>
      <c r="AK130" s="281">
        <f>IF(AL129&gt;0,IF(AJ130&gt;AL129,AL129,AJ130),0)</f>
        <v>0</v>
      </c>
      <c r="AL130" s="282">
        <f>AK$124-SUM(AK$126:AK130)</f>
        <v>7</v>
      </c>
      <c r="AM130" s="135"/>
    </row>
    <row r="131" spans="11:39" x14ac:dyDescent="0.15">
      <c r="K131" s="258"/>
      <c r="L131" s="252"/>
      <c r="M131" s="280">
        <v>0</v>
      </c>
      <c r="N131" s="166">
        <f>COUNTIF(J$15,M131)</f>
        <v>0</v>
      </c>
      <c r="O131" s="281">
        <f>IF(P130&gt;0,IF(N131&gt;P130,P130,N131),0)</f>
        <v>0</v>
      </c>
      <c r="P131" s="282">
        <f>O$125-SUM(O$127:O131)</f>
        <v>1</v>
      </c>
      <c r="Q131" s="252"/>
      <c r="R131" s="252"/>
      <c r="S131" s="134"/>
      <c r="T131" s="134"/>
      <c r="U131" s="134"/>
      <c r="V131" s="134"/>
      <c r="W131" s="134"/>
      <c r="X131" s="134"/>
      <c r="Y131" s="134"/>
      <c r="Z131" s="134"/>
      <c r="AA131" s="134"/>
      <c r="AB131" s="134"/>
      <c r="AC131" s="134"/>
      <c r="AD131" s="134"/>
      <c r="AE131" s="261"/>
      <c r="AF131" s="261"/>
      <c r="AG131" s="134"/>
      <c r="AH131" s="285" t="s">
        <v>167</v>
      </c>
      <c r="AI131" s="273"/>
      <c r="AJ131" s="286">
        <f>SUM(AJ126:AJ130)</f>
        <v>0</v>
      </c>
      <c r="AK131" s="287">
        <f>SUM(AK126:AK130)</f>
        <v>0</v>
      </c>
      <c r="AL131" s="288"/>
      <c r="AM131" s="135"/>
    </row>
    <row r="132" spans="11:39" x14ac:dyDescent="0.15">
      <c r="K132" s="258"/>
      <c r="L132" s="252"/>
      <c r="M132" s="285" t="s">
        <v>167</v>
      </c>
      <c r="N132" s="286">
        <f>SUM(N127:N131)</f>
        <v>0</v>
      </c>
      <c r="O132" s="287">
        <f>SUM(O127:O131)</f>
        <v>0</v>
      </c>
      <c r="P132" s="288"/>
      <c r="Q132" s="252"/>
      <c r="R132" s="252"/>
      <c r="S132" s="134"/>
      <c r="T132" s="134"/>
      <c r="U132" s="134"/>
      <c r="V132" s="134"/>
      <c r="W132" s="134"/>
      <c r="X132" s="134"/>
      <c r="Y132" s="134"/>
      <c r="Z132" s="134"/>
      <c r="AA132" s="134"/>
      <c r="AB132" s="134"/>
      <c r="AC132" s="134"/>
      <c r="AD132" s="134"/>
      <c r="AE132" s="261"/>
      <c r="AF132" s="261"/>
      <c r="AG132" s="134"/>
      <c r="AH132" s="289"/>
      <c r="AI132" s="295"/>
      <c r="AJ132" s="290"/>
      <c r="AK132" s="291" t="s">
        <v>161</v>
      </c>
      <c r="AL132" s="292">
        <f>AH126*AK126+AH127*AK127+AH128*AK128+AH129*AK129+AH130*AK130</f>
        <v>0</v>
      </c>
      <c r="AM132" s="135"/>
    </row>
    <row r="133" spans="11:39" x14ac:dyDescent="0.15">
      <c r="K133" s="258"/>
      <c r="L133" s="252"/>
      <c r="M133" s="289"/>
      <c r="N133" s="290"/>
      <c r="O133" s="291" t="s">
        <v>161</v>
      </c>
      <c r="P133" s="292">
        <f>M127*O127+M128*O128+M129*O129+M130*O130+M131*O131</f>
        <v>0</v>
      </c>
      <c r="Q133" s="252"/>
      <c r="R133" s="252"/>
      <c r="S133" s="134"/>
      <c r="T133" s="134"/>
      <c r="U133" s="134"/>
      <c r="V133" s="134"/>
      <c r="W133" s="134"/>
      <c r="X133" s="134"/>
      <c r="Y133" s="134"/>
      <c r="Z133" s="134"/>
      <c r="AA133" s="134"/>
      <c r="AB133" s="134"/>
      <c r="AC133" s="134"/>
      <c r="AD133" s="134"/>
      <c r="AE133" s="261"/>
      <c r="AF133" s="261"/>
      <c r="AG133" s="134"/>
      <c r="AH133" s="296"/>
      <c r="AI133" s="302"/>
      <c r="AJ133" s="297"/>
      <c r="AK133" s="298" t="s">
        <v>163</v>
      </c>
      <c r="AL133" s="299">
        <f>SUM(AK126:AK128)</f>
        <v>0</v>
      </c>
      <c r="AM133" s="135"/>
    </row>
    <row r="134" spans="11:39" x14ac:dyDescent="0.15">
      <c r="K134" s="258"/>
      <c r="L134" s="252"/>
      <c r="M134" s="296"/>
      <c r="N134" s="297"/>
      <c r="O134" s="298" t="s">
        <v>163</v>
      </c>
      <c r="P134" s="299">
        <f>SUM(O127:O129)</f>
        <v>0</v>
      </c>
      <c r="Q134" s="252"/>
      <c r="R134" s="252"/>
      <c r="S134" s="134"/>
      <c r="T134" s="134"/>
      <c r="U134" s="134"/>
      <c r="V134" s="134"/>
      <c r="W134" s="134"/>
      <c r="X134" s="134"/>
      <c r="Y134" s="134"/>
      <c r="Z134" s="134"/>
      <c r="AA134" s="134"/>
      <c r="AB134" s="134"/>
      <c r="AC134" s="134"/>
      <c r="AD134" s="134"/>
      <c r="AE134" s="261"/>
      <c r="AF134" s="261"/>
      <c r="AG134" s="134"/>
      <c r="AH134" s="134"/>
      <c r="AI134" s="134"/>
      <c r="AJ134" s="134"/>
      <c r="AK134" s="134"/>
      <c r="AL134" s="134"/>
      <c r="AM134" s="135"/>
    </row>
    <row r="135" spans="11:39" x14ac:dyDescent="0.15">
      <c r="K135" s="258"/>
      <c r="L135" s="252"/>
      <c r="M135" s="252"/>
      <c r="N135" s="252"/>
      <c r="O135" s="252"/>
      <c r="P135" s="252"/>
      <c r="Q135" s="252"/>
      <c r="R135" s="252"/>
      <c r="S135" s="134"/>
      <c r="T135" s="134"/>
      <c r="U135" s="134"/>
      <c r="V135" s="134"/>
      <c r="W135" s="134"/>
      <c r="X135" s="134"/>
      <c r="Y135" s="134"/>
      <c r="Z135" s="134"/>
      <c r="AA135" s="134"/>
      <c r="AB135" s="134"/>
      <c r="AC135" s="134"/>
      <c r="AD135" s="134"/>
      <c r="AE135" s="261"/>
      <c r="AF135" s="261"/>
      <c r="AG135" s="134"/>
      <c r="AH135" s="259" t="s">
        <v>172</v>
      </c>
      <c r="AI135" s="259"/>
      <c r="AJ135" s="252"/>
      <c r="AK135" s="252"/>
      <c r="AL135" s="252"/>
      <c r="AM135" s="135"/>
    </row>
    <row r="136" spans="11:39" x14ac:dyDescent="0.15">
      <c r="K136" s="258"/>
      <c r="L136" s="252"/>
      <c r="M136" s="259" t="s">
        <v>173</v>
      </c>
      <c r="N136" s="252"/>
      <c r="O136" s="252"/>
      <c r="P136" s="252"/>
      <c r="Q136" s="252"/>
      <c r="R136" s="252"/>
      <c r="S136" s="134"/>
      <c r="T136" s="134"/>
      <c r="U136" s="134"/>
      <c r="V136" s="134"/>
      <c r="W136" s="134"/>
      <c r="X136" s="134"/>
      <c r="Y136" s="134"/>
      <c r="Z136" s="134"/>
      <c r="AA136" s="134"/>
      <c r="AB136" s="134"/>
      <c r="AC136" s="134"/>
      <c r="AD136" s="134"/>
      <c r="AE136" s="261"/>
      <c r="AF136" s="261"/>
      <c r="AG136" s="134"/>
      <c r="AH136" s="269"/>
      <c r="AI136" s="270"/>
      <c r="AJ136" s="271" t="s">
        <v>149</v>
      </c>
      <c r="AK136" s="265">
        <v>1</v>
      </c>
      <c r="AL136" s="266"/>
      <c r="AM136" s="135"/>
    </row>
    <row r="137" spans="11:39" x14ac:dyDescent="0.15">
      <c r="K137" s="258"/>
      <c r="L137" s="252"/>
      <c r="M137" s="269"/>
      <c r="N137" s="264" t="s">
        <v>149</v>
      </c>
      <c r="O137" s="265">
        <v>1</v>
      </c>
      <c r="P137" s="266"/>
      <c r="Q137" s="252"/>
      <c r="R137" s="252"/>
      <c r="S137" s="134"/>
      <c r="T137" s="134"/>
      <c r="U137" s="134"/>
      <c r="V137" s="134"/>
      <c r="W137" s="134"/>
      <c r="X137" s="134"/>
      <c r="Y137" s="134"/>
      <c r="Z137" s="134"/>
      <c r="AA137" s="134"/>
      <c r="AB137" s="134"/>
      <c r="AC137" s="134"/>
      <c r="AD137" s="134"/>
      <c r="AE137" s="261"/>
      <c r="AF137" s="261"/>
      <c r="AG137" s="134"/>
      <c r="AH137" s="272" t="s">
        <v>152</v>
      </c>
      <c r="AI137" s="278"/>
      <c r="AJ137" s="273" t="s">
        <v>153</v>
      </c>
      <c r="AK137" s="274" t="s">
        <v>154</v>
      </c>
      <c r="AL137" s="275" t="s">
        <v>155</v>
      </c>
      <c r="AM137" s="135"/>
    </row>
    <row r="138" spans="11:39" x14ac:dyDescent="0.15">
      <c r="K138" s="258"/>
      <c r="L138" s="252"/>
      <c r="M138" s="272" t="s">
        <v>152</v>
      </c>
      <c r="N138" s="273" t="s">
        <v>153</v>
      </c>
      <c r="O138" s="274" t="s">
        <v>154</v>
      </c>
      <c r="P138" s="275" t="s">
        <v>155</v>
      </c>
      <c r="Q138" s="305"/>
      <c r="R138" s="252"/>
      <c r="S138" s="134"/>
      <c r="T138" s="134"/>
      <c r="U138" s="134"/>
      <c r="V138" s="134"/>
      <c r="W138" s="134"/>
      <c r="X138" s="134"/>
      <c r="Y138" s="134"/>
      <c r="Z138" s="134"/>
      <c r="AA138" s="134"/>
      <c r="AB138" s="134"/>
      <c r="AC138" s="134"/>
      <c r="AD138" s="134"/>
      <c r="AE138" s="261"/>
      <c r="AF138" s="261"/>
      <c r="AG138" s="134"/>
      <c r="AH138" s="280">
        <v>5</v>
      </c>
      <c r="AI138" s="166"/>
      <c r="AJ138" s="166">
        <f>COUNTIF(AC$31,AH138)</f>
        <v>0</v>
      </c>
      <c r="AK138" s="281">
        <f>IF(AJ138&gt;AK136,AK136,AJ138)</f>
        <v>0</v>
      </c>
      <c r="AL138" s="282">
        <f>AK$136-SUM(AK$138:AK138)</f>
        <v>1</v>
      </c>
      <c r="AM138" s="135"/>
    </row>
    <row r="139" spans="11:39" x14ac:dyDescent="0.15">
      <c r="K139" s="258"/>
      <c r="L139" s="252"/>
      <c r="M139" s="280">
        <v>5</v>
      </c>
      <c r="N139" s="166">
        <f>COUNTIF(J$16:J$18,M139)</f>
        <v>0</v>
      </c>
      <c r="O139" s="281">
        <f>IF(N139&gt;O137,O137,N139)</f>
        <v>0</v>
      </c>
      <c r="P139" s="282">
        <f>O$137-SUM(O$139:O139)</f>
        <v>1</v>
      </c>
      <c r="Q139" s="306"/>
      <c r="R139" s="252"/>
      <c r="S139" s="134"/>
      <c r="T139" s="134"/>
      <c r="U139" s="134"/>
      <c r="V139" s="134"/>
      <c r="W139" s="134"/>
      <c r="X139" s="134"/>
      <c r="Y139" s="134"/>
      <c r="Z139" s="134"/>
      <c r="AA139" s="134"/>
      <c r="AB139" s="134"/>
      <c r="AC139" s="134"/>
      <c r="AD139" s="134"/>
      <c r="AE139" s="261"/>
      <c r="AF139" s="261"/>
      <c r="AG139" s="134"/>
      <c r="AH139" s="280">
        <v>4</v>
      </c>
      <c r="AI139" s="166"/>
      <c r="AJ139" s="166">
        <f>COUNTIF(AC$31,AH139)</f>
        <v>0</v>
      </c>
      <c r="AK139" s="281">
        <f>IF(AL138&gt;0,IF(AJ139&gt;AL138,AL138,AJ139),0)</f>
        <v>0</v>
      </c>
      <c r="AL139" s="282">
        <f>AK$136-SUM(AK$138:AK139)</f>
        <v>1</v>
      </c>
      <c r="AM139" s="135"/>
    </row>
    <row r="140" spans="11:39" x14ac:dyDescent="0.15">
      <c r="K140" s="258"/>
      <c r="L140" s="252"/>
      <c r="M140" s="280">
        <v>4</v>
      </c>
      <c r="N140" s="166">
        <f>COUNTIF(J$16:J$18,M140)</f>
        <v>0</v>
      </c>
      <c r="O140" s="281">
        <f>IF(P139&gt;0,IF(N140&gt;P139,P139,N140),0)</f>
        <v>0</v>
      </c>
      <c r="P140" s="282">
        <f>O$137-SUM(O$139:O140)</f>
        <v>1</v>
      </c>
      <c r="Q140" s="306"/>
      <c r="R140" s="252"/>
      <c r="S140" s="134"/>
      <c r="T140" s="134"/>
      <c r="U140" s="134"/>
      <c r="V140" s="134"/>
      <c r="W140" s="134"/>
      <c r="X140" s="134"/>
      <c r="Y140" s="134"/>
      <c r="Z140" s="134"/>
      <c r="AA140" s="134"/>
      <c r="AB140" s="134"/>
      <c r="AC140" s="134"/>
      <c r="AD140" s="134"/>
      <c r="AE140" s="261"/>
      <c r="AF140" s="261"/>
      <c r="AG140" s="134"/>
      <c r="AH140" s="280">
        <v>3</v>
      </c>
      <c r="AI140" s="166"/>
      <c r="AJ140" s="166">
        <f>COUNTIF(AC$31,AH140)</f>
        <v>0</v>
      </c>
      <c r="AK140" s="281">
        <f>IF(AL139&gt;0,IF(AJ140&gt;AL139,AL139,AJ140),0)</f>
        <v>0</v>
      </c>
      <c r="AL140" s="282">
        <f>AK$136-SUM(AK$138:AK140)</f>
        <v>1</v>
      </c>
      <c r="AM140" s="135"/>
    </row>
    <row r="141" spans="11:39" x14ac:dyDescent="0.15">
      <c r="K141" s="258"/>
      <c r="L141" s="252"/>
      <c r="M141" s="280">
        <v>3</v>
      </c>
      <c r="N141" s="166">
        <f>COUNTIF(J$16:J$18,M141)</f>
        <v>0</v>
      </c>
      <c r="O141" s="281">
        <f>IF(P140&gt;0,IF(N141&gt;P140,P140,N141),0)</f>
        <v>0</v>
      </c>
      <c r="P141" s="282">
        <f>O$137-SUM(O$139:O141)</f>
        <v>1</v>
      </c>
      <c r="Q141" s="306"/>
      <c r="R141" s="252"/>
      <c r="S141" s="134"/>
      <c r="T141" s="134"/>
      <c r="U141" s="134"/>
      <c r="V141" s="134"/>
      <c r="W141" s="134"/>
      <c r="X141" s="134"/>
      <c r="Y141" s="134"/>
      <c r="Z141" s="134"/>
      <c r="AA141" s="134"/>
      <c r="AB141" s="134"/>
      <c r="AC141" s="134"/>
      <c r="AD141" s="134"/>
      <c r="AE141" s="261"/>
      <c r="AF141" s="261"/>
      <c r="AG141" s="134"/>
      <c r="AH141" s="280">
        <v>2</v>
      </c>
      <c r="AI141" s="166"/>
      <c r="AJ141" s="166">
        <f>COUNTIF(AC$31,AH141)</f>
        <v>0</v>
      </c>
      <c r="AK141" s="281">
        <f>IF(AL140&gt;0,IF(AJ141&gt;AL140,AL140,AJ141),0)</f>
        <v>0</v>
      </c>
      <c r="AL141" s="282">
        <f>AK$136-SUM(AK$138:AK141)</f>
        <v>1</v>
      </c>
      <c r="AM141" s="135"/>
    </row>
    <row r="142" spans="11:39" x14ac:dyDescent="0.15">
      <c r="K142" s="258"/>
      <c r="L142" s="252"/>
      <c r="M142" s="280">
        <v>2</v>
      </c>
      <c r="N142" s="166">
        <f>COUNTIF(J$16:J$18,M142)</f>
        <v>0</v>
      </c>
      <c r="O142" s="281">
        <f>IF(P141&gt;0,IF(N142&gt;P141,P141,N142),0)</f>
        <v>0</v>
      </c>
      <c r="P142" s="282">
        <f>O$137-SUM(O$139:O142)</f>
        <v>1</v>
      </c>
      <c r="Q142" s="306"/>
      <c r="R142" s="252"/>
      <c r="S142" s="134"/>
      <c r="T142" s="134"/>
      <c r="U142" s="134"/>
      <c r="V142" s="134"/>
      <c r="W142" s="134"/>
      <c r="X142" s="134"/>
      <c r="Y142" s="134"/>
      <c r="Z142" s="134"/>
      <c r="AA142" s="134"/>
      <c r="AB142" s="134"/>
      <c r="AC142" s="134"/>
      <c r="AD142" s="134"/>
      <c r="AE142" s="261"/>
      <c r="AF142" s="261"/>
      <c r="AG142" s="134"/>
      <c r="AH142" s="280">
        <v>0</v>
      </c>
      <c r="AI142" s="166"/>
      <c r="AJ142" s="166">
        <f>COUNTIF(AC$31,AH142)</f>
        <v>0</v>
      </c>
      <c r="AK142" s="281">
        <f>IF(AL141&gt;0,IF(AJ142&gt;AL141,AL141,AJ142),0)</f>
        <v>0</v>
      </c>
      <c r="AL142" s="282">
        <f>AK$136-SUM(AK$138:AK142)</f>
        <v>1</v>
      </c>
      <c r="AM142" s="135"/>
    </row>
    <row r="143" spans="11:39" x14ac:dyDescent="0.15">
      <c r="K143" s="258"/>
      <c r="L143" s="252"/>
      <c r="M143" s="280">
        <v>0</v>
      </c>
      <c r="N143" s="166">
        <f>COUNTIF(J$16:J$18,M143)</f>
        <v>0</v>
      </c>
      <c r="O143" s="281">
        <f>IF(P142&gt;0,IF(N143&gt;P142,P142,N143),0)</f>
        <v>0</v>
      </c>
      <c r="P143" s="282">
        <f>O$137-SUM(O$139:O143)</f>
        <v>1</v>
      </c>
      <c r="Q143" s="306"/>
      <c r="R143" s="252"/>
      <c r="S143" s="134"/>
      <c r="T143" s="134"/>
      <c r="U143" s="134"/>
      <c r="V143" s="134"/>
      <c r="W143" s="134"/>
      <c r="X143" s="134"/>
      <c r="Y143" s="134"/>
      <c r="Z143" s="134"/>
      <c r="AA143" s="134"/>
      <c r="AB143" s="134"/>
      <c r="AC143" s="134"/>
      <c r="AD143" s="134"/>
      <c r="AE143" s="261"/>
      <c r="AF143" s="261"/>
      <c r="AG143" s="134"/>
      <c r="AH143" s="285" t="s">
        <v>167</v>
      </c>
      <c r="AI143" s="273"/>
      <c r="AJ143" s="286">
        <f>SUM(AJ138:AJ142)</f>
        <v>0</v>
      </c>
      <c r="AK143" s="287">
        <f>SUM(AK138:AK142)</f>
        <v>0</v>
      </c>
      <c r="AL143" s="288"/>
      <c r="AM143" s="135"/>
    </row>
    <row r="144" spans="11:39" x14ac:dyDescent="0.15">
      <c r="K144" s="258"/>
      <c r="L144" s="252"/>
      <c r="M144" s="285" t="s">
        <v>167</v>
      </c>
      <c r="N144" s="286">
        <f>SUM(N139:N143)</f>
        <v>0</v>
      </c>
      <c r="O144" s="287">
        <f>SUM(O139:O143)</f>
        <v>0</v>
      </c>
      <c r="P144" s="288"/>
      <c r="Q144" s="306"/>
      <c r="R144" s="252"/>
      <c r="S144" s="134"/>
      <c r="T144" s="134"/>
      <c r="U144" s="134"/>
      <c r="V144" s="134"/>
      <c r="W144" s="134"/>
      <c r="X144" s="134"/>
      <c r="Y144" s="134"/>
      <c r="Z144" s="134"/>
      <c r="AA144" s="134"/>
      <c r="AB144" s="134"/>
      <c r="AC144" s="134"/>
      <c r="AD144" s="134"/>
      <c r="AE144" s="261"/>
      <c r="AF144" s="261"/>
      <c r="AG144" s="134"/>
      <c r="AH144" s="289"/>
      <c r="AI144" s="295"/>
      <c r="AJ144" s="290"/>
      <c r="AK144" s="291" t="s">
        <v>161</v>
      </c>
      <c r="AL144" s="292">
        <f>AH138*AK138+AH139*AK139+AH140*AK140+AH141*AK141+AH142*AK142</f>
        <v>0</v>
      </c>
      <c r="AM144" s="135"/>
    </row>
    <row r="145" spans="11:39" x14ac:dyDescent="0.15">
      <c r="K145" s="258"/>
      <c r="L145" s="252"/>
      <c r="M145" s="289"/>
      <c r="N145" s="290"/>
      <c r="O145" s="291" t="s">
        <v>161</v>
      </c>
      <c r="P145" s="292">
        <f>M139*O139+M140*O140+M141*O141+M142*O142+M143*O143</f>
        <v>0</v>
      </c>
      <c r="Q145" s="252"/>
      <c r="R145" s="252"/>
      <c r="S145" s="134"/>
      <c r="T145" s="134"/>
      <c r="U145" s="134"/>
      <c r="V145" s="134"/>
      <c r="W145" s="134"/>
      <c r="X145" s="134"/>
      <c r="Y145" s="134"/>
      <c r="Z145" s="134"/>
      <c r="AA145" s="134"/>
      <c r="AB145" s="134"/>
      <c r="AC145" s="134"/>
      <c r="AD145" s="134"/>
      <c r="AE145" s="261"/>
      <c r="AF145" s="261"/>
      <c r="AG145" s="134"/>
      <c r="AH145" s="296"/>
      <c r="AI145" s="302"/>
      <c r="AJ145" s="297"/>
      <c r="AK145" s="298" t="s">
        <v>163</v>
      </c>
      <c r="AL145" s="299">
        <f>SUM(AK138:AK140)</f>
        <v>0</v>
      </c>
      <c r="AM145" s="135"/>
    </row>
    <row r="146" spans="11:39" x14ac:dyDescent="0.15">
      <c r="K146" s="258"/>
      <c r="L146" s="252"/>
      <c r="M146" s="296"/>
      <c r="N146" s="297"/>
      <c r="O146" s="298" t="s">
        <v>163</v>
      </c>
      <c r="P146" s="299">
        <f>SUM(O139:O141)</f>
        <v>0</v>
      </c>
      <c r="Q146" s="252"/>
      <c r="R146" s="252"/>
      <c r="S146" s="134"/>
      <c r="T146" s="134"/>
      <c r="U146" s="134"/>
      <c r="V146" s="134"/>
      <c r="W146" s="134"/>
      <c r="X146" s="134"/>
      <c r="Y146" s="134"/>
      <c r="Z146" s="134"/>
      <c r="AA146" s="134"/>
      <c r="AB146" s="134"/>
      <c r="AC146" s="134"/>
      <c r="AD146" s="134"/>
      <c r="AE146" s="261"/>
      <c r="AF146" s="261"/>
      <c r="AG146" s="134"/>
      <c r="AH146" s="134"/>
      <c r="AI146" s="134"/>
      <c r="AJ146" s="134"/>
      <c r="AK146" s="134"/>
      <c r="AL146" s="134"/>
      <c r="AM146" s="135"/>
    </row>
    <row r="147" spans="11:39" x14ac:dyDescent="0.15">
      <c r="K147" s="258"/>
      <c r="L147" s="252"/>
      <c r="M147" s="252"/>
      <c r="N147" s="252"/>
      <c r="O147" s="252"/>
      <c r="P147" s="252"/>
      <c r="Q147" s="252"/>
      <c r="R147" s="252"/>
      <c r="S147" s="134"/>
      <c r="T147" s="134"/>
      <c r="U147" s="134"/>
      <c r="V147" s="134"/>
      <c r="W147" s="134"/>
      <c r="X147" s="134"/>
      <c r="Y147" s="134"/>
      <c r="Z147" s="134"/>
      <c r="AA147" s="134"/>
      <c r="AB147" s="134"/>
      <c r="AC147" s="134"/>
      <c r="AD147" s="134"/>
      <c r="AE147" s="261"/>
      <c r="AF147" s="261"/>
      <c r="AG147" s="134"/>
      <c r="AH147" s="259" t="s">
        <v>174</v>
      </c>
      <c r="AI147" s="259"/>
      <c r="AJ147" s="252"/>
      <c r="AK147" s="252"/>
      <c r="AL147" s="252"/>
      <c r="AM147" s="135"/>
    </row>
    <row r="148" spans="11:39" x14ac:dyDescent="0.15">
      <c r="K148" s="258"/>
      <c r="L148" s="252"/>
      <c r="M148" s="259" t="s">
        <v>175</v>
      </c>
      <c r="N148" s="252"/>
      <c r="O148" s="252"/>
      <c r="P148" s="252"/>
      <c r="Q148" s="252"/>
      <c r="R148" s="252"/>
      <c r="S148" s="134"/>
      <c r="T148" s="134"/>
      <c r="U148" s="134"/>
      <c r="V148" s="134"/>
      <c r="W148" s="134"/>
      <c r="X148" s="134"/>
      <c r="Y148" s="134"/>
      <c r="Z148" s="134"/>
      <c r="AA148" s="134"/>
      <c r="AB148" s="134"/>
      <c r="AC148" s="134"/>
      <c r="AD148" s="134"/>
      <c r="AE148" s="261"/>
      <c r="AF148" s="261"/>
      <c r="AG148" s="134"/>
      <c r="AH148" s="269"/>
      <c r="AI148" s="270"/>
      <c r="AJ148" s="271" t="s">
        <v>149</v>
      </c>
      <c r="AK148" s="265">
        <v>1</v>
      </c>
      <c r="AL148" s="266"/>
      <c r="AM148" s="135"/>
    </row>
    <row r="149" spans="11:39" x14ac:dyDescent="0.15">
      <c r="K149" s="258"/>
      <c r="L149" s="252"/>
      <c r="M149" s="269"/>
      <c r="N149" s="264" t="s">
        <v>149</v>
      </c>
      <c r="O149" s="265">
        <v>2</v>
      </c>
      <c r="P149" s="266"/>
      <c r="Q149" s="252"/>
      <c r="R149" s="252"/>
      <c r="S149" s="134"/>
      <c r="T149" s="134"/>
      <c r="U149" s="134"/>
      <c r="V149" s="134"/>
      <c r="W149" s="134"/>
      <c r="X149" s="134"/>
      <c r="Y149" s="134"/>
      <c r="Z149" s="134"/>
      <c r="AA149" s="134"/>
      <c r="AB149" s="134"/>
      <c r="AC149" s="134"/>
      <c r="AD149" s="134"/>
      <c r="AE149" s="261"/>
      <c r="AF149" s="261"/>
      <c r="AG149" s="134"/>
      <c r="AH149" s="272" t="s">
        <v>152</v>
      </c>
      <c r="AI149" s="278"/>
      <c r="AJ149" s="273" t="s">
        <v>153</v>
      </c>
      <c r="AK149" s="274" t="s">
        <v>154</v>
      </c>
      <c r="AL149" s="275" t="s">
        <v>155</v>
      </c>
      <c r="AM149" s="135"/>
    </row>
    <row r="150" spans="11:39" x14ac:dyDescent="0.15">
      <c r="K150" s="258"/>
      <c r="L150" s="252"/>
      <c r="M150" s="272" t="s">
        <v>152</v>
      </c>
      <c r="N150" s="273" t="s">
        <v>153</v>
      </c>
      <c r="O150" s="274" t="s">
        <v>154</v>
      </c>
      <c r="P150" s="275" t="s">
        <v>155</v>
      </c>
      <c r="Q150" s="305"/>
      <c r="R150" s="252"/>
      <c r="S150" s="134"/>
      <c r="T150" s="134"/>
      <c r="U150" s="134"/>
      <c r="V150" s="134"/>
      <c r="W150" s="134"/>
      <c r="X150" s="134"/>
      <c r="Y150" s="134"/>
      <c r="Z150" s="134"/>
      <c r="AA150" s="134"/>
      <c r="AB150" s="134"/>
      <c r="AC150" s="134"/>
      <c r="AD150" s="134"/>
      <c r="AE150" s="261"/>
      <c r="AF150" s="261"/>
      <c r="AG150" s="134"/>
      <c r="AH150" s="280">
        <v>5</v>
      </c>
      <c r="AI150" s="166"/>
      <c r="AJ150" s="166">
        <f>COUNTIF(AC$32,AH150)</f>
        <v>0</v>
      </c>
      <c r="AK150" s="281">
        <f>IF(AJ150&gt;AK148,AK148,AJ150)</f>
        <v>0</v>
      </c>
      <c r="AL150" s="282">
        <f>AK$148-SUM(AK$150:AK150)</f>
        <v>1</v>
      </c>
      <c r="AM150" s="135"/>
    </row>
    <row r="151" spans="11:39" x14ac:dyDescent="0.15">
      <c r="K151" s="258"/>
      <c r="L151" s="252"/>
      <c r="M151" s="280">
        <v>5</v>
      </c>
      <c r="N151" s="166">
        <f>COUNTIF(J$19:J$20,M151)</f>
        <v>0</v>
      </c>
      <c r="O151" s="281">
        <f>IF(N151&gt;O149,O149,N151)</f>
        <v>0</v>
      </c>
      <c r="P151" s="282">
        <f>O$149-SUM(O$151:O151)</f>
        <v>2</v>
      </c>
      <c r="Q151" s="306"/>
      <c r="R151" s="252"/>
      <c r="S151" s="134"/>
      <c r="T151" s="134"/>
      <c r="U151" s="134"/>
      <c r="V151" s="134"/>
      <c r="W151" s="134"/>
      <c r="X151" s="134"/>
      <c r="Y151" s="134"/>
      <c r="Z151" s="134"/>
      <c r="AA151" s="134"/>
      <c r="AB151" s="134"/>
      <c r="AC151" s="134"/>
      <c r="AD151" s="134"/>
      <c r="AE151" s="261"/>
      <c r="AF151" s="261"/>
      <c r="AG151" s="134"/>
      <c r="AH151" s="280">
        <v>4</v>
      </c>
      <c r="AI151" s="166"/>
      <c r="AJ151" s="166">
        <f>COUNTIF(AC$32,AH151)</f>
        <v>0</v>
      </c>
      <c r="AK151" s="281">
        <f>IF(AL150&gt;0,IF(AJ151&gt;AL150,AL150,AJ151),0)</f>
        <v>0</v>
      </c>
      <c r="AL151" s="282">
        <f>AK$148-SUM(AK$150:AK151)</f>
        <v>1</v>
      </c>
      <c r="AM151" s="135"/>
    </row>
    <row r="152" spans="11:39" x14ac:dyDescent="0.15">
      <c r="K152" s="258"/>
      <c r="L152" s="252"/>
      <c r="M152" s="280">
        <v>4</v>
      </c>
      <c r="N152" s="166">
        <f>COUNTIF(J$19:J$20,M152)</f>
        <v>0</v>
      </c>
      <c r="O152" s="281">
        <f>IF(P151&gt;0,IF(N152&gt;P151,P151,N152),0)</f>
        <v>0</v>
      </c>
      <c r="P152" s="282">
        <f>O$149-SUM(O$151:O152)</f>
        <v>2</v>
      </c>
      <c r="Q152" s="306"/>
      <c r="R152" s="252"/>
      <c r="S152" s="134"/>
      <c r="T152" s="134"/>
      <c r="U152" s="134"/>
      <c r="V152" s="134"/>
      <c r="W152" s="134"/>
      <c r="X152" s="134"/>
      <c r="Y152" s="134"/>
      <c r="Z152" s="134"/>
      <c r="AA152" s="134"/>
      <c r="AB152" s="134"/>
      <c r="AC152" s="134"/>
      <c r="AD152" s="134"/>
      <c r="AE152" s="261"/>
      <c r="AF152" s="261"/>
      <c r="AG152" s="134"/>
      <c r="AH152" s="280">
        <v>3</v>
      </c>
      <c r="AI152" s="166"/>
      <c r="AJ152" s="166">
        <f>COUNTIF(AC$32,AH152)</f>
        <v>0</v>
      </c>
      <c r="AK152" s="281">
        <f>IF(AL151&gt;0,IF(AJ152&gt;AL151,AL151,AJ152),0)</f>
        <v>0</v>
      </c>
      <c r="AL152" s="282">
        <f>AK$148-SUM(AK$150:AK152)</f>
        <v>1</v>
      </c>
      <c r="AM152" s="135"/>
    </row>
    <row r="153" spans="11:39" x14ac:dyDescent="0.15">
      <c r="K153" s="258"/>
      <c r="L153" s="252"/>
      <c r="M153" s="280">
        <v>3</v>
      </c>
      <c r="N153" s="166">
        <f>COUNTIF(J$19:J$20,M153)</f>
        <v>0</v>
      </c>
      <c r="O153" s="281">
        <f>IF(P152&gt;0,IF(N153&gt;P152,P152,N153),0)</f>
        <v>0</v>
      </c>
      <c r="P153" s="282">
        <f>O$149-SUM(O$151:O153)</f>
        <v>2</v>
      </c>
      <c r="Q153" s="306"/>
      <c r="R153" s="252"/>
      <c r="S153" s="134"/>
      <c r="T153" s="134"/>
      <c r="U153" s="134"/>
      <c r="V153" s="134"/>
      <c r="W153" s="134"/>
      <c r="X153" s="134"/>
      <c r="Y153" s="134"/>
      <c r="Z153" s="134"/>
      <c r="AA153" s="134"/>
      <c r="AB153" s="134"/>
      <c r="AC153" s="134"/>
      <c r="AD153" s="134"/>
      <c r="AE153" s="261"/>
      <c r="AF153" s="261"/>
      <c r="AG153" s="134"/>
      <c r="AH153" s="280">
        <v>2</v>
      </c>
      <c r="AI153" s="166"/>
      <c r="AJ153" s="166">
        <f>COUNTIF(AC$32,AH153)</f>
        <v>0</v>
      </c>
      <c r="AK153" s="281">
        <f>IF(AL152&gt;0,IF(AJ153&gt;AL152,AL152,AJ153),0)</f>
        <v>0</v>
      </c>
      <c r="AL153" s="282">
        <f>AK$148-SUM(AK$150:AK153)</f>
        <v>1</v>
      </c>
      <c r="AM153" s="135"/>
    </row>
    <row r="154" spans="11:39" x14ac:dyDescent="0.15">
      <c r="K154" s="258"/>
      <c r="L154" s="252"/>
      <c r="M154" s="280">
        <v>2</v>
      </c>
      <c r="N154" s="166">
        <f>COUNTIF(J$19:J$20,M154)</f>
        <v>0</v>
      </c>
      <c r="O154" s="281">
        <f>IF(P153&gt;0,IF(N154&gt;P153,P153,N154),0)</f>
        <v>0</v>
      </c>
      <c r="P154" s="282">
        <f>O$149-SUM(O$151:O154)</f>
        <v>2</v>
      </c>
      <c r="Q154" s="306"/>
      <c r="R154" s="252"/>
      <c r="S154" s="134"/>
      <c r="T154" s="134"/>
      <c r="U154" s="134"/>
      <c r="V154" s="134"/>
      <c r="W154" s="134"/>
      <c r="X154" s="134"/>
      <c r="Y154" s="134"/>
      <c r="Z154" s="134"/>
      <c r="AA154" s="134"/>
      <c r="AB154" s="134"/>
      <c r="AC154" s="134"/>
      <c r="AD154" s="134"/>
      <c r="AE154" s="261"/>
      <c r="AF154" s="261"/>
      <c r="AG154" s="134"/>
      <c r="AH154" s="280">
        <v>0</v>
      </c>
      <c r="AI154" s="166"/>
      <c r="AJ154" s="166">
        <f>COUNTIF(AC$32,AH154)</f>
        <v>0</v>
      </c>
      <c r="AK154" s="281">
        <f>IF(AL153&gt;0,IF(AJ154&gt;AL153,AL153,AJ154),0)</f>
        <v>0</v>
      </c>
      <c r="AL154" s="282">
        <f>AK$148-SUM(AK$150:AK154)</f>
        <v>1</v>
      </c>
      <c r="AM154" s="135"/>
    </row>
    <row r="155" spans="11:39" x14ac:dyDescent="0.15">
      <c r="K155" s="258"/>
      <c r="L155" s="252"/>
      <c r="M155" s="280">
        <v>0</v>
      </c>
      <c r="N155" s="166">
        <f>COUNTIF(J$19:J$20,M155)</f>
        <v>0</v>
      </c>
      <c r="O155" s="281">
        <f>IF(P154&gt;0,IF(N155&gt;P154,P154,N155),0)</f>
        <v>0</v>
      </c>
      <c r="P155" s="282">
        <f>O$149-SUM(O$151:O155)</f>
        <v>2</v>
      </c>
      <c r="Q155" s="306"/>
      <c r="R155" s="252"/>
      <c r="S155" s="134"/>
      <c r="T155" s="134"/>
      <c r="U155" s="134"/>
      <c r="V155" s="134"/>
      <c r="W155" s="134"/>
      <c r="X155" s="134"/>
      <c r="Y155" s="134"/>
      <c r="Z155" s="134"/>
      <c r="AA155" s="134"/>
      <c r="AB155" s="134"/>
      <c r="AC155" s="134"/>
      <c r="AD155" s="134"/>
      <c r="AE155" s="261"/>
      <c r="AF155" s="261"/>
      <c r="AG155" s="134"/>
      <c r="AH155" s="285" t="s">
        <v>167</v>
      </c>
      <c r="AI155" s="273"/>
      <c r="AJ155" s="286">
        <f>SUM(AJ150:AJ154)</f>
        <v>0</v>
      </c>
      <c r="AK155" s="287">
        <f>SUM(AK150:AK154)</f>
        <v>0</v>
      </c>
      <c r="AL155" s="288"/>
      <c r="AM155" s="135"/>
    </row>
    <row r="156" spans="11:39" x14ac:dyDescent="0.15">
      <c r="K156" s="258"/>
      <c r="L156" s="252"/>
      <c r="M156" s="285" t="s">
        <v>167</v>
      </c>
      <c r="N156" s="286">
        <f>SUM(N151:N155)</f>
        <v>0</v>
      </c>
      <c r="O156" s="287">
        <f>SUM(O151:O155)</f>
        <v>0</v>
      </c>
      <c r="P156" s="288"/>
      <c r="Q156" s="306"/>
      <c r="R156" s="252"/>
      <c r="S156" s="134"/>
      <c r="T156" s="134"/>
      <c r="U156" s="134"/>
      <c r="V156" s="134"/>
      <c r="W156" s="134"/>
      <c r="X156" s="134"/>
      <c r="Y156" s="134"/>
      <c r="Z156" s="134"/>
      <c r="AA156" s="134"/>
      <c r="AB156" s="134"/>
      <c r="AC156" s="134"/>
      <c r="AD156" s="134"/>
      <c r="AE156" s="261"/>
      <c r="AF156" s="261"/>
      <c r="AG156" s="134"/>
      <c r="AH156" s="289"/>
      <c r="AI156" s="295"/>
      <c r="AJ156" s="290"/>
      <c r="AK156" s="291" t="s">
        <v>161</v>
      </c>
      <c r="AL156" s="292">
        <f>AH150*AK150+AH151*AK151+AH152*AK152+AH153*AK153+AH154*AK154</f>
        <v>0</v>
      </c>
      <c r="AM156" s="135"/>
    </row>
    <row r="157" spans="11:39" x14ac:dyDescent="0.15">
      <c r="K157" s="258"/>
      <c r="L157" s="252"/>
      <c r="M157" s="289"/>
      <c r="N157" s="290"/>
      <c r="O157" s="291" t="s">
        <v>161</v>
      </c>
      <c r="P157" s="292">
        <f>M151*O151+M152*O152+M153*O153+M154*O154+M155*O155</f>
        <v>0</v>
      </c>
      <c r="Q157" s="252"/>
      <c r="R157" s="252"/>
      <c r="S157" s="134"/>
      <c r="T157" s="134"/>
      <c r="U157" s="134"/>
      <c r="V157" s="134"/>
      <c r="W157" s="134"/>
      <c r="X157" s="134"/>
      <c r="Y157" s="134"/>
      <c r="Z157" s="134"/>
      <c r="AA157" s="134"/>
      <c r="AB157" s="134"/>
      <c r="AC157" s="134"/>
      <c r="AD157" s="134"/>
      <c r="AE157" s="261"/>
      <c r="AF157" s="261"/>
      <c r="AG157" s="134"/>
      <c r="AH157" s="296"/>
      <c r="AI157" s="302"/>
      <c r="AJ157" s="297"/>
      <c r="AK157" s="298" t="s">
        <v>163</v>
      </c>
      <c r="AL157" s="299">
        <f>SUM(AK150:AK152)</f>
        <v>0</v>
      </c>
      <c r="AM157" s="135"/>
    </row>
    <row r="158" spans="11:39" x14ac:dyDescent="0.15">
      <c r="K158" s="258"/>
      <c r="L158" s="252"/>
      <c r="M158" s="296"/>
      <c r="N158" s="297"/>
      <c r="O158" s="298" t="s">
        <v>163</v>
      </c>
      <c r="P158" s="299">
        <f>SUM(O151:O153)</f>
        <v>0</v>
      </c>
      <c r="Q158" s="252"/>
      <c r="R158" s="252"/>
      <c r="S158" s="134"/>
      <c r="T158" s="134"/>
      <c r="U158" s="134"/>
      <c r="V158" s="134"/>
      <c r="W158" s="134"/>
      <c r="X158" s="134"/>
      <c r="Y158" s="134"/>
      <c r="Z158" s="134"/>
      <c r="AA158" s="134"/>
      <c r="AB158" s="134"/>
      <c r="AC158" s="134"/>
      <c r="AD158" s="134"/>
      <c r="AE158" s="261"/>
      <c r="AF158" s="261"/>
      <c r="AG158" s="134"/>
      <c r="AH158" s="134"/>
      <c r="AI158" s="134"/>
      <c r="AJ158" s="134"/>
      <c r="AK158" s="134"/>
      <c r="AL158" s="134"/>
      <c r="AM158" s="135"/>
    </row>
    <row r="159" spans="11:39" x14ac:dyDescent="0.15">
      <c r="K159" s="258"/>
      <c r="L159" s="252"/>
      <c r="M159" s="252"/>
      <c r="N159" s="252"/>
      <c r="O159" s="252"/>
      <c r="P159" s="252"/>
      <c r="Q159" s="252"/>
      <c r="R159" s="252"/>
      <c r="S159" s="134"/>
      <c r="T159" s="134"/>
      <c r="U159" s="134"/>
      <c r="V159" s="134"/>
      <c r="W159" s="134"/>
      <c r="X159" s="134"/>
      <c r="Y159" s="134"/>
      <c r="Z159" s="134"/>
      <c r="AA159" s="134"/>
      <c r="AB159" s="134"/>
      <c r="AC159" s="134"/>
      <c r="AD159" s="134"/>
      <c r="AE159" s="261"/>
      <c r="AF159" s="261"/>
      <c r="AG159" s="134"/>
      <c r="AH159" s="259" t="s">
        <v>176</v>
      </c>
      <c r="AI159" s="259"/>
      <c r="AJ159" s="252"/>
      <c r="AK159" s="252"/>
      <c r="AL159" s="252"/>
      <c r="AM159" s="135"/>
    </row>
    <row r="160" spans="11:39" x14ac:dyDescent="0.15">
      <c r="K160" s="258"/>
      <c r="L160" s="252"/>
      <c r="M160" s="259" t="s">
        <v>177</v>
      </c>
      <c r="N160" s="252"/>
      <c r="O160" s="252"/>
      <c r="P160" s="252"/>
      <c r="Q160" s="252"/>
      <c r="R160" s="252"/>
      <c r="S160" s="134"/>
      <c r="T160" s="134"/>
      <c r="U160" s="134"/>
      <c r="V160" s="134"/>
      <c r="W160" s="134"/>
      <c r="X160" s="134"/>
      <c r="Y160" s="134"/>
      <c r="Z160" s="134"/>
      <c r="AA160" s="134"/>
      <c r="AB160" s="134"/>
      <c r="AC160" s="134"/>
      <c r="AD160" s="134"/>
      <c r="AE160" s="261"/>
      <c r="AF160" s="261"/>
      <c r="AG160" s="134"/>
      <c r="AH160" s="269"/>
      <c r="AI160" s="270"/>
      <c r="AJ160" s="271" t="s">
        <v>149</v>
      </c>
      <c r="AK160" s="265">
        <v>4</v>
      </c>
      <c r="AL160" s="266"/>
      <c r="AM160" s="135"/>
    </row>
    <row r="161" spans="11:39" x14ac:dyDescent="0.15">
      <c r="K161" s="258"/>
      <c r="L161" s="252"/>
      <c r="M161" s="269"/>
      <c r="N161" s="264" t="s">
        <v>149</v>
      </c>
      <c r="O161" s="265">
        <v>6</v>
      </c>
      <c r="P161" s="266"/>
      <c r="Q161" s="252"/>
      <c r="R161" s="252"/>
      <c r="S161" s="134"/>
      <c r="T161" s="134"/>
      <c r="U161" s="134"/>
      <c r="V161" s="134"/>
      <c r="W161" s="134"/>
      <c r="X161" s="134"/>
      <c r="Y161" s="134"/>
      <c r="Z161" s="134"/>
      <c r="AA161" s="134"/>
      <c r="AB161" s="134"/>
      <c r="AC161" s="134"/>
      <c r="AD161" s="134"/>
      <c r="AE161" s="261"/>
      <c r="AF161" s="261"/>
      <c r="AG161" s="134"/>
      <c r="AH161" s="272" t="s">
        <v>152</v>
      </c>
      <c r="AI161" s="278"/>
      <c r="AJ161" s="273" t="s">
        <v>153</v>
      </c>
      <c r="AK161" s="274" t="s">
        <v>154</v>
      </c>
      <c r="AL161" s="275" t="s">
        <v>155</v>
      </c>
      <c r="AM161" s="135"/>
    </row>
    <row r="162" spans="11:39" x14ac:dyDescent="0.15">
      <c r="K162" s="258"/>
      <c r="L162" s="252"/>
      <c r="M162" s="272" t="s">
        <v>152</v>
      </c>
      <c r="N162" s="273" t="s">
        <v>153</v>
      </c>
      <c r="O162" s="274" t="s">
        <v>154</v>
      </c>
      <c r="P162" s="275" t="s">
        <v>155</v>
      </c>
      <c r="Q162" s="252"/>
      <c r="R162" s="252"/>
      <c r="S162" s="134"/>
      <c r="T162" s="134"/>
      <c r="U162" s="134"/>
      <c r="V162" s="134"/>
      <c r="W162" s="134"/>
      <c r="X162" s="134"/>
      <c r="Y162" s="134"/>
      <c r="Z162" s="134"/>
      <c r="AA162" s="134"/>
      <c r="AB162" s="134"/>
      <c r="AC162" s="134"/>
      <c r="AD162" s="134"/>
      <c r="AE162" s="261"/>
      <c r="AF162" s="261"/>
      <c r="AG162" s="134"/>
      <c r="AH162" s="280">
        <v>5</v>
      </c>
      <c r="AI162" s="166"/>
      <c r="AJ162" s="166">
        <f>COUNTIF(AC$33:AC$36,AH162)</f>
        <v>0</v>
      </c>
      <c r="AK162" s="281">
        <f>IF(AJ162&gt;AK160,AK160,AJ162)</f>
        <v>0</v>
      </c>
      <c r="AL162" s="282">
        <f>AK$160-SUM(AK$162:AK162)</f>
        <v>4</v>
      </c>
      <c r="AM162" s="135"/>
    </row>
    <row r="163" spans="11:39" x14ac:dyDescent="0.15">
      <c r="K163" s="258"/>
      <c r="L163" s="252"/>
      <c r="M163" s="280">
        <v>5</v>
      </c>
      <c r="N163" s="166">
        <f>COUNTIF(J$21:J$26,M163)</f>
        <v>0</v>
      </c>
      <c r="O163" s="281">
        <f>IF(N163&gt;O161,O161,N163)</f>
        <v>0</v>
      </c>
      <c r="P163" s="282">
        <f>O$161-SUM(O$163:O163)</f>
        <v>6</v>
      </c>
      <c r="Q163" s="252"/>
      <c r="R163" s="252"/>
      <c r="S163" s="134"/>
      <c r="T163" s="134"/>
      <c r="U163" s="134"/>
      <c r="V163" s="134"/>
      <c r="W163" s="134"/>
      <c r="X163" s="134"/>
      <c r="Y163" s="134"/>
      <c r="Z163" s="134"/>
      <c r="AA163" s="134"/>
      <c r="AB163" s="134"/>
      <c r="AC163" s="134"/>
      <c r="AD163" s="134"/>
      <c r="AE163" s="261"/>
      <c r="AF163" s="261"/>
      <c r="AG163" s="134"/>
      <c r="AH163" s="280">
        <v>4</v>
      </c>
      <c r="AI163" s="166"/>
      <c r="AJ163" s="166">
        <f>COUNTIF(AC$33:AC$36,AH163)</f>
        <v>0</v>
      </c>
      <c r="AK163" s="281">
        <f>IF(AL162&gt;0,IF(AJ163&gt;AL162,AL162,AJ163),0)</f>
        <v>0</v>
      </c>
      <c r="AL163" s="282">
        <f>AK$160-SUM(AK$162:AK163)</f>
        <v>4</v>
      </c>
      <c r="AM163" s="135"/>
    </row>
    <row r="164" spans="11:39" x14ac:dyDescent="0.15">
      <c r="K164" s="258"/>
      <c r="L164" s="252"/>
      <c r="M164" s="280">
        <v>4</v>
      </c>
      <c r="N164" s="166">
        <f>COUNTIF(J$21:J$25,M164)</f>
        <v>0</v>
      </c>
      <c r="O164" s="281">
        <f>IF(P163&gt;0,IF(N164&gt;P163,P163,N164),0)</f>
        <v>0</v>
      </c>
      <c r="P164" s="282">
        <f>O$161-SUM(O$163:O164)</f>
        <v>6</v>
      </c>
      <c r="Q164" s="252"/>
      <c r="R164" s="252"/>
      <c r="S164" s="134"/>
      <c r="T164" s="134"/>
      <c r="U164" s="134"/>
      <c r="V164" s="134"/>
      <c r="W164" s="134"/>
      <c r="X164" s="134"/>
      <c r="Y164" s="134"/>
      <c r="Z164" s="134"/>
      <c r="AA164" s="134"/>
      <c r="AB164" s="134"/>
      <c r="AC164" s="134"/>
      <c r="AD164" s="134"/>
      <c r="AE164" s="261"/>
      <c r="AF164" s="261"/>
      <c r="AG164" s="134"/>
      <c r="AH164" s="280">
        <v>3</v>
      </c>
      <c r="AI164" s="166"/>
      <c r="AJ164" s="166">
        <f>COUNTIF(AC$33:AC$36,AH164)</f>
        <v>0</v>
      </c>
      <c r="AK164" s="281">
        <f>IF(AL163&gt;0,IF(AJ164&gt;AL163,AL163,AJ164),0)</f>
        <v>0</v>
      </c>
      <c r="AL164" s="282">
        <f>AK$160-SUM(AK$162:AK164)</f>
        <v>4</v>
      </c>
      <c r="AM164" s="135"/>
    </row>
    <row r="165" spans="11:39" x14ac:dyDescent="0.15">
      <c r="K165" s="258"/>
      <c r="L165" s="252"/>
      <c r="M165" s="280">
        <v>3</v>
      </c>
      <c r="N165" s="166">
        <f>COUNTIF(J$21:J$26,M165)</f>
        <v>0</v>
      </c>
      <c r="O165" s="281">
        <f>IF(P164&gt;0,IF(N165&gt;P164,P164,N165),0)</f>
        <v>0</v>
      </c>
      <c r="P165" s="282">
        <f>O$161-SUM(O$163:O165)</f>
        <v>6</v>
      </c>
      <c r="Q165" s="252"/>
      <c r="R165" s="252"/>
      <c r="S165" s="134"/>
      <c r="T165" s="134"/>
      <c r="U165" s="134"/>
      <c r="V165" s="134"/>
      <c r="W165" s="134"/>
      <c r="X165" s="134"/>
      <c r="Y165" s="134"/>
      <c r="Z165" s="134"/>
      <c r="AA165" s="134"/>
      <c r="AB165" s="134"/>
      <c r="AC165" s="134"/>
      <c r="AD165" s="134"/>
      <c r="AE165" s="261"/>
      <c r="AF165" s="261"/>
      <c r="AG165" s="134"/>
      <c r="AH165" s="280">
        <v>2</v>
      </c>
      <c r="AI165" s="166"/>
      <c r="AJ165" s="166">
        <f>COUNTIF(AC$33:AC$36,AH165)</f>
        <v>0</v>
      </c>
      <c r="AK165" s="281">
        <f>IF(AL164&gt;0,IF(AJ165&gt;AL164,AL164,AJ165),0)</f>
        <v>0</v>
      </c>
      <c r="AL165" s="282">
        <f>AK$160-SUM(AK$162:AK165)</f>
        <v>4</v>
      </c>
      <c r="AM165" s="135"/>
    </row>
    <row r="166" spans="11:39" x14ac:dyDescent="0.15">
      <c r="K166" s="258"/>
      <c r="L166" s="252"/>
      <c r="M166" s="280">
        <v>2</v>
      </c>
      <c r="N166" s="166">
        <f>COUNTIF(J$21:J$25,M166)</f>
        <v>0</v>
      </c>
      <c r="O166" s="281">
        <f>IF(P165&gt;0,IF(N166&gt;P165,P165,N166),0)</f>
        <v>0</v>
      </c>
      <c r="P166" s="282">
        <f>O$161-SUM(O$163:O166)</f>
        <v>6</v>
      </c>
      <c r="Q166" s="252"/>
      <c r="R166" s="252"/>
      <c r="S166" s="134"/>
      <c r="T166" s="134"/>
      <c r="U166" s="134"/>
      <c r="V166" s="134"/>
      <c r="W166" s="134"/>
      <c r="X166" s="134"/>
      <c r="Y166" s="134"/>
      <c r="Z166" s="134"/>
      <c r="AA166" s="134"/>
      <c r="AB166" s="134"/>
      <c r="AC166" s="134"/>
      <c r="AD166" s="134"/>
      <c r="AE166" s="261"/>
      <c r="AF166" s="261"/>
      <c r="AG166" s="134"/>
      <c r="AH166" s="280">
        <v>0</v>
      </c>
      <c r="AI166" s="166"/>
      <c r="AJ166" s="166">
        <f>COUNTIF(AC$33:AC$36,AH166)</f>
        <v>0</v>
      </c>
      <c r="AK166" s="281">
        <f>IF(AL165&gt;0,IF(AJ166&gt;AL165,AL165,AJ166),0)</f>
        <v>0</v>
      </c>
      <c r="AL166" s="282">
        <f>AK$160-SUM(AK$162:AK166)</f>
        <v>4</v>
      </c>
      <c r="AM166" s="135"/>
    </row>
    <row r="167" spans="11:39" x14ac:dyDescent="0.15">
      <c r="K167" s="258"/>
      <c r="L167" s="252"/>
      <c r="M167" s="280">
        <v>0</v>
      </c>
      <c r="N167" s="166">
        <f>COUNTIF(J$21:J$26,M167)</f>
        <v>0</v>
      </c>
      <c r="O167" s="281">
        <f>IF(P166&gt;0,IF(N167&gt;P166,P166,N167),0)</f>
        <v>0</v>
      </c>
      <c r="P167" s="282">
        <f>O$161-SUM(O$163:O167)</f>
        <v>6</v>
      </c>
      <c r="Q167" s="252"/>
      <c r="R167" s="252"/>
      <c r="S167" s="134"/>
      <c r="T167" s="134"/>
      <c r="U167" s="134"/>
      <c r="V167" s="134"/>
      <c r="W167" s="134"/>
      <c r="X167" s="134"/>
      <c r="Y167" s="134"/>
      <c r="Z167" s="134"/>
      <c r="AA167" s="134"/>
      <c r="AB167" s="134"/>
      <c r="AC167" s="134"/>
      <c r="AD167" s="134"/>
      <c r="AE167" s="261"/>
      <c r="AF167" s="261"/>
      <c r="AG167" s="134"/>
      <c r="AH167" s="285" t="s">
        <v>167</v>
      </c>
      <c r="AI167" s="273"/>
      <c r="AJ167" s="286">
        <f>SUM(AJ162:AJ166)</f>
        <v>0</v>
      </c>
      <c r="AK167" s="287">
        <f>SUM(AK162:AK166)</f>
        <v>0</v>
      </c>
      <c r="AL167" s="288"/>
      <c r="AM167" s="135"/>
    </row>
    <row r="168" spans="11:39" x14ac:dyDescent="0.15">
      <c r="K168" s="258"/>
      <c r="L168" s="252"/>
      <c r="M168" s="285" t="s">
        <v>167</v>
      </c>
      <c r="N168" s="286">
        <f>SUM(N163:N167)</f>
        <v>0</v>
      </c>
      <c r="O168" s="287">
        <f>SUM(O163:O167)</f>
        <v>0</v>
      </c>
      <c r="P168" s="288"/>
      <c r="Q168" s="252"/>
      <c r="R168" s="252"/>
      <c r="S168" s="134"/>
      <c r="T168" s="134"/>
      <c r="U168" s="134"/>
      <c r="V168" s="134"/>
      <c r="W168" s="134"/>
      <c r="X168" s="134"/>
      <c r="Y168" s="134"/>
      <c r="Z168" s="134"/>
      <c r="AA168" s="134"/>
      <c r="AB168" s="134"/>
      <c r="AC168" s="134"/>
      <c r="AD168" s="134"/>
      <c r="AE168" s="261"/>
      <c r="AF168" s="261"/>
      <c r="AG168" s="134"/>
      <c r="AH168" s="289"/>
      <c r="AI168" s="295"/>
      <c r="AJ168" s="290"/>
      <c r="AK168" s="291" t="s">
        <v>161</v>
      </c>
      <c r="AL168" s="292">
        <f>AH162*AK162+AH163*AK163+AH164*AK164+AH165*AK165+AH166*AK166</f>
        <v>0</v>
      </c>
      <c r="AM168" s="135"/>
    </row>
    <row r="169" spans="11:39" x14ac:dyDescent="0.15">
      <c r="K169" s="258"/>
      <c r="L169" s="252"/>
      <c r="M169" s="289"/>
      <c r="N169" s="290"/>
      <c r="O169" s="291" t="s">
        <v>161</v>
      </c>
      <c r="P169" s="292">
        <f>M163*O163+M164*O164+M165*O165+M166*O166+M167*O167</f>
        <v>0</v>
      </c>
      <c r="Q169" s="252"/>
      <c r="R169" s="252"/>
      <c r="S169" s="134"/>
      <c r="T169" s="134"/>
      <c r="U169" s="134"/>
      <c r="V169" s="134"/>
      <c r="W169" s="134"/>
      <c r="X169" s="134"/>
      <c r="Y169" s="134"/>
      <c r="Z169" s="134"/>
      <c r="AA169" s="134"/>
      <c r="AB169" s="134"/>
      <c r="AC169" s="134"/>
      <c r="AD169" s="134"/>
      <c r="AE169" s="261"/>
      <c r="AF169" s="261"/>
      <c r="AG169" s="134"/>
      <c r="AH169" s="296"/>
      <c r="AI169" s="302"/>
      <c r="AJ169" s="297"/>
      <c r="AK169" s="298" t="s">
        <v>163</v>
      </c>
      <c r="AL169" s="299">
        <f>SUM(AK162:AK164)</f>
        <v>0</v>
      </c>
      <c r="AM169" s="135"/>
    </row>
    <row r="170" spans="11:39" x14ac:dyDescent="0.15">
      <c r="K170" s="258"/>
      <c r="L170" s="252"/>
      <c r="M170" s="296"/>
      <c r="N170" s="297"/>
      <c r="O170" s="298" t="s">
        <v>163</v>
      </c>
      <c r="P170" s="299">
        <f>SUM(O163:O165)</f>
        <v>0</v>
      </c>
      <c r="Q170" s="252"/>
      <c r="R170" s="252"/>
      <c r="S170" s="134"/>
      <c r="T170" s="134"/>
      <c r="U170" s="134"/>
      <c r="V170" s="134"/>
      <c r="W170" s="134"/>
      <c r="X170" s="134"/>
      <c r="Y170" s="134"/>
      <c r="Z170" s="134"/>
      <c r="AA170" s="134"/>
      <c r="AB170" s="134"/>
      <c r="AC170" s="134"/>
      <c r="AD170" s="134"/>
      <c r="AE170" s="261"/>
      <c r="AF170" s="261"/>
      <c r="AG170" s="134"/>
      <c r="AH170" s="134"/>
      <c r="AI170" s="134"/>
      <c r="AJ170" s="134"/>
      <c r="AK170" s="134"/>
      <c r="AL170" s="134"/>
      <c r="AM170" s="135"/>
    </row>
    <row r="171" spans="11:39" x14ac:dyDescent="0.15">
      <c r="K171" s="258"/>
      <c r="L171" s="252"/>
      <c r="M171" s="252"/>
      <c r="N171" s="252"/>
      <c r="O171" s="252"/>
      <c r="P171" s="252"/>
      <c r="Q171" s="252"/>
      <c r="R171" s="252"/>
      <c r="S171" s="134"/>
      <c r="T171" s="134"/>
      <c r="U171" s="134"/>
      <c r="V171" s="134"/>
      <c r="W171" s="134"/>
      <c r="X171" s="134"/>
      <c r="Y171" s="134"/>
      <c r="Z171" s="134"/>
      <c r="AA171" s="134"/>
      <c r="AB171" s="134"/>
      <c r="AC171" s="134"/>
      <c r="AD171" s="134"/>
      <c r="AE171" s="261"/>
      <c r="AF171" s="261"/>
      <c r="AG171" s="134"/>
      <c r="AH171" s="259" t="s">
        <v>178</v>
      </c>
      <c r="AI171" s="259"/>
      <c r="AJ171" s="252"/>
      <c r="AK171" s="252"/>
      <c r="AL171" s="252"/>
      <c r="AM171" s="135"/>
    </row>
    <row r="172" spans="11:39" x14ac:dyDescent="0.15">
      <c r="K172" s="258"/>
      <c r="L172" s="252"/>
      <c r="M172" s="259" t="s">
        <v>179</v>
      </c>
      <c r="N172" s="252"/>
      <c r="O172" s="252"/>
      <c r="P172" s="252"/>
      <c r="Q172" s="252"/>
      <c r="R172" s="252"/>
      <c r="S172" s="134"/>
      <c r="T172" s="307"/>
      <c r="U172" s="134"/>
      <c r="V172" s="134"/>
      <c r="W172" s="134"/>
      <c r="X172" s="134"/>
      <c r="Y172" s="134"/>
      <c r="Z172" s="134"/>
      <c r="AA172" s="134"/>
      <c r="AB172" s="134"/>
      <c r="AC172" s="134"/>
      <c r="AD172" s="134"/>
      <c r="AE172" s="261"/>
      <c r="AF172" s="261"/>
      <c r="AG172" s="134"/>
      <c r="AH172" s="269"/>
      <c r="AI172" s="270"/>
      <c r="AJ172" s="271" t="s">
        <v>149</v>
      </c>
      <c r="AK172" s="265">
        <v>1</v>
      </c>
      <c r="AL172" s="266"/>
      <c r="AM172" s="135"/>
    </row>
    <row r="173" spans="11:39" x14ac:dyDescent="0.15">
      <c r="K173" s="258"/>
      <c r="L173" s="252"/>
      <c r="M173" s="269"/>
      <c r="N173" s="264" t="s">
        <v>180</v>
      </c>
      <c r="O173" s="308">
        <v>8</v>
      </c>
      <c r="P173" s="309"/>
      <c r="Q173" s="310"/>
      <c r="R173" s="252"/>
      <c r="S173" s="134"/>
      <c r="T173" s="166"/>
      <c r="U173" s="259"/>
      <c r="V173" s="134"/>
      <c r="W173" s="134"/>
      <c r="X173" s="134"/>
      <c r="Y173" s="134"/>
      <c r="Z173" s="134"/>
      <c r="AA173" s="134"/>
      <c r="AB173" s="134"/>
      <c r="AC173" s="134"/>
      <c r="AD173" s="134"/>
      <c r="AE173" s="261"/>
      <c r="AF173" s="261"/>
      <c r="AG173" s="134"/>
      <c r="AH173" s="272" t="s">
        <v>152</v>
      </c>
      <c r="AI173" s="278"/>
      <c r="AJ173" s="273" t="s">
        <v>153</v>
      </c>
      <c r="AK173" s="274" t="s">
        <v>154</v>
      </c>
      <c r="AL173" s="275" t="s">
        <v>155</v>
      </c>
      <c r="AM173" s="135"/>
    </row>
    <row r="174" spans="11:39" x14ac:dyDescent="0.15">
      <c r="K174" s="258"/>
      <c r="L174" s="252"/>
      <c r="M174" s="272" t="s">
        <v>152</v>
      </c>
      <c r="N174" s="273" t="s">
        <v>153</v>
      </c>
      <c r="O174" s="274" t="s">
        <v>154</v>
      </c>
      <c r="P174" s="273" t="s">
        <v>155</v>
      </c>
      <c r="Q174" s="311" t="s">
        <v>181</v>
      </c>
      <c r="R174" s="252"/>
      <c r="S174" s="134"/>
      <c r="T174" s="166"/>
      <c r="U174" s="134"/>
      <c r="V174" s="134"/>
      <c r="W174" s="134"/>
      <c r="X174" s="134"/>
      <c r="Y174" s="134"/>
      <c r="Z174" s="134"/>
      <c r="AA174" s="134"/>
      <c r="AB174" s="134"/>
      <c r="AC174" s="134"/>
      <c r="AD174" s="134"/>
      <c r="AE174" s="261"/>
      <c r="AF174" s="261"/>
      <c r="AG174" s="134"/>
      <c r="AH174" s="280">
        <v>5</v>
      </c>
      <c r="AI174" s="166"/>
      <c r="AJ174" s="166">
        <f>COUNTIF(AC$37:AC$38,AH174)</f>
        <v>0</v>
      </c>
      <c r="AK174" s="281">
        <f>IF(AJ174&gt;AK172,AK172,AJ174)</f>
        <v>0</v>
      </c>
      <c r="AL174" s="282">
        <f>AK$172-SUM(AK$174:AK174)</f>
        <v>1</v>
      </c>
      <c r="AM174" s="135"/>
    </row>
    <row r="175" spans="11:39" x14ac:dyDescent="0.15">
      <c r="K175" s="258"/>
      <c r="L175" s="252"/>
      <c r="M175" s="280">
        <v>5</v>
      </c>
      <c r="N175" s="166">
        <f>COUNTIF($J$27:$J$47,M175)</f>
        <v>0</v>
      </c>
      <c r="O175" s="281">
        <f>IF(N175&gt;O173,O173,N175)</f>
        <v>0</v>
      </c>
      <c r="P175" s="166">
        <f>O$173-SUM(O$175:O175)</f>
        <v>8</v>
      </c>
      <c r="Q175" s="312">
        <f>N175-O175</f>
        <v>0</v>
      </c>
      <c r="R175" s="252"/>
      <c r="S175" s="134"/>
      <c r="T175" s="166"/>
      <c r="U175" s="134"/>
      <c r="V175" s="134"/>
      <c r="W175" s="134"/>
      <c r="X175" s="134"/>
      <c r="Y175" s="134"/>
      <c r="Z175" s="134"/>
      <c r="AA175" s="134"/>
      <c r="AB175" s="134"/>
      <c r="AC175" s="134"/>
      <c r="AD175" s="134"/>
      <c r="AE175" s="261"/>
      <c r="AF175" s="261"/>
      <c r="AG175" s="134"/>
      <c r="AH175" s="280">
        <v>4</v>
      </c>
      <c r="AI175" s="166"/>
      <c r="AJ175" s="166">
        <f>COUNTIF(AC$37:AC$38,AH175)</f>
        <v>0</v>
      </c>
      <c r="AK175" s="281">
        <f>IF(AL174&gt;0,IF(AJ175&gt;AL174,AL174,AJ175),0)</f>
        <v>0</v>
      </c>
      <c r="AL175" s="282">
        <f>AK$172-SUM(AK$174:AK175)</f>
        <v>1</v>
      </c>
      <c r="AM175" s="135"/>
    </row>
    <row r="176" spans="11:39" x14ac:dyDescent="0.15">
      <c r="K176" s="258"/>
      <c r="L176" s="252"/>
      <c r="M176" s="280">
        <v>4</v>
      </c>
      <c r="N176" s="166">
        <f>COUNTIF($J$27:$J$47,M176)</f>
        <v>0</v>
      </c>
      <c r="O176" s="281">
        <f>IF(P175&gt;0,IF(N176&gt;P175,P175,N176),0)</f>
        <v>0</v>
      </c>
      <c r="P176" s="166">
        <f>O$173-SUM(O$175:O176)</f>
        <v>8</v>
      </c>
      <c r="Q176" s="312">
        <f>N176-O176</f>
        <v>0</v>
      </c>
      <c r="R176" s="252"/>
      <c r="S176" s="134"/>
      <c r="T176" s="166"/>
      <c r="U176" s="134"/>
      <c r="V176" s="134"/>
      <c r="W176" s="134"/>
      <c r="X176" s="134"/>
      <c r="Y176" s="134"/>
      <c r="Z176" s="134"/>
      <c r="AA176" s="134"/>
      <c r="AB176" s="134"/>
      <c r="AC176" s="134"/>
      <c r="AD176" s="134"/>
      <c r="AE176" s="261"/>
      <c r="AF176" s="261"/>
      <c r="AG176" s="134"/>
      <c r="AH176" s="280">
        <v>3</v>
      </c>
      <c r="AI176" s="166"/>
      <c r="AJ176" s="166">
        <f>COUNTIF(AC$37:AC$38,AH176)</f>
        <v>0</v>
      </c>
      <c r="AK176" s="281">
        <f>IF(AL175&gt;0,IF(AJ176&gt;AL175,AL175,AJ176),0)</f>
        <v>0</v>
      </c>
      <c r="AL176" s="282">
        <f>AK$172-SUM(AK$174:AK176)</f>
        <v>1</v>
      </c>
      <c r="AM176" s="135"/>
    </row>
    <row r="177" spans="11:39" x14ac:dyDescent="0.15">
      <c r="K177" s="258"/>
      <c r="L177" s="252"/>
      <c r="M177" s="280">
        <v>3</v>
      </c>
      <c r="N177" s="166">
        <f>COUNTIF($J$27:$J$47,M177)</f>
        <v>0</v>
      </c>
      <c r="O177" s="281">
        <f>IF(P176&gt;0,IF(N177&gt;P176,P176,N177),0)</f>
        <v>0</v>
      </c>
      <c r="P177" s="166">
        <f>O$173-SUM(O$175:O177)</f>
        <v>8</v>
      </c>
      <c r="Q177" s="312">
        <f>N177-O177</f>
        <v>0</v>
      </c>
      <c r="R177" s="252"/>
      <c r="S177" s="134"/>
      <c r="T177" s="166"/>
      <c r="U177" s="134"/>
      <c r="V177" s="134"/>
      <c r="W177" s="134"/>
      <c r="X177" s="134"/>
      <c r="Y177" s="134"/>
      <c r="Z177" s="134"/>
      <c r="AA177" s="134"/>
      <c r="AB177" s="134"/>
      <c r="AC177" s="134"/>
      <c r="AD177" s="134"/>
      <c r="AE177" s="261"/>
      <c r="AF177" s="261"/>
      <c r="AG177" s="134"/>
      <c r="AH177" s="280">
        <v>2</v>
      </c>
      <c r="AI177" s="166"/>
      <c r="AJ177" s="166">
        <f>COUNTIF(AC$37:AC$38,AH177)</f>
        <v>0</v>
      </c>
      <c r="AK177" s="281">
        <f>IF(AL176&gt;0,IF(AJ177&gt;AL176,AL176,AJ177),0)</f>
        <v>0</v>
      </c>
      <c r="AL177" s="282">
        <f>AK$172-SUM(AK$174:AK177)</f>
        <v>1</v>
      </c>
      <c r="AM177" s="135"/>
    </row>
    <row r="178" spans="11:39" x14ac:dyDescent="0.15">
      <c r="K178" s="258"/>
      <c r="L178" s="252"/>
      <c r="M178" s="280">
        <v>2</v>
      </c>
      <c r="N178" s="166">
        <f>COUNTIF($J$27:$J$47,M178)</f>
        <v>0</v>
      </c>
      <c r="O178" s="281">
        <f>IF(P177&gt;0,IF(N178&gt;P177,P177,N178),0)</f>
        <v>0</v>
      </c>
      <c r="P178" s="166">
        <f>O$173-SUM(O$175:O178)</f>
        <v>8</v>
      </c>
      <c r="Q178" s="312">
        <f>N178-O178</f>
        <v>0</v>
      </c>
      <c r="R178" s="252"/>
      <c r="S178" s="134"/>
      <c r="T178" s="134"/>
      <c r="U178" s="134"/>
      <c r="V178" s="134"/>
      <c r="W178" s="134"/>
      <c r="X178" s="134"/>
      <c r="Y178" s="134"/>
      <c r="Z178" s="134"/>
      <c r="AA178" s="134"/>
      <c r="AB178" s="134"/>
      <c r="AC178" s="134"/>
      <c r="AD178" s="134"/>
      <c r="AE178" s="261"/>
      <c r="AF178" s="261"/>
      <c r="AG178" s="134"/>
      <c r="AH178" s="280">
        <v>0</v>
      </c>
      <c r="AI178" s="166"/>
      <c r="AJ178" s="166">
        <f>COUNTIF(AC$37:AC$38,AH178)</f>
        <v>0</v>
      </c>
      <c r="AK178" s="281">
        <f>IF(AL177&gt;0,IF(AJ178&gt;AL177,AL177,AJ178),0)</f>
        <v>0</v>
      </c>
      <c r="AL178" s="282">
        <f>AK$172-SUM(AK$174:AK178)</f>
        <v>1</v>
      </c>
      <c r="AM178" s="135"/>
    </row>
    <row r="179" spans="11:39" x14ac:dyDescent="0.15">
      <c r="K179" s="258"/>
      <c r="L179" s="252"/>
      <c r="M179" s="280">
        <v>0</v>
      </c>
      <c r="N179" s="166">
        <f>COUNTIF($J$27:$J$47,M179)</f>
        <v>0</v>
      </c>
      <c r="O179" s="281">
        <f>IF(P178&gt;0,IF(N179&gt;P178,P178,N179),0)</f>
        <v>0</v>
      </c>
      <c r="P179" s="166">
        <f>O$173-SUM(O$175:O179)</f>
        <v>8</v>
      </c>
      <c r="Q179" s="312">
        <f>N179-O179</f>
        <v>0</v>
      </c>
      <c r="R179" s="252"/>
      <c r="S179" s="134"/>
      <c r="T179" s="134"/>
      <c r="U179" s="134"/>
      <c r="V179" s="134"/>
      <c r="W179" s="134"/>
      <c r="X179" s="134"/>
      <c r="Y179" s="134"/>
      <c r="Z179" s="134"/>
      <c r="AA179" s="134"/>
      <c r="AB179" s="134"/>
      <c r="AC179" s="134"/>
      <c r="AD179" s="134"/>
      <c r="AE179" s="261"/>
      <c r="AF179" s="261"/>
      <c r="AG179" s="134"/>
      <c r="AH179" s="285" t="s">
        <v>182</v>
      </c>
      <c r="AI179" s="273"/>
      <c r="AJ179" s="286">
        <f>SUM(AJ174:AJ178)</f>
        <v>0</v>
      </c>
      <c r="AK179" s="287">
        <f>SUM(AK174:AK178)</f>
        <v>0</v>
      </c>
      <c r="AL179" s="288"/>
      <c r="AM179" s="135"/>
    </row>
    <row r="180" spans="11:39" x14ac:dyDescent="0.15">
      <c r="K180" s="258"/>
      <c r="L180" s="252"/>
      <c r="M180" s="285" t="s">
        <v>182</v>
      </c>
      <c r="N180" s="286">
        <f>SUM(N175:N179)</f>
        <v>0</v>
      </c>
      <c r="O180" s="287">
        <f>SUM(O175:O179)</f>
        <v>0</v>
      </c>
      <c r="P180" s="313"/>
      <c r="Q180" s="314">
        <f>SUM(Q175:Q179)</f>
        <v>0</v>
      </c>
      <c r="R180" s="252"/>
      <c r="S180" s="134"/>
      <c r="T180" s="134"/>
      <c r="U180" s="134"/>
      <c r="V180" s="134"/>
      <c r="W180" s="134"/>
      <c r="X180" s="134"/>
      <c r="Y180" s="134"/>
      <c r="Z180" s="134"/>
      <c r="AA180" s="134"/>
      <c r="AB180" s="134"/>
      <c r="AC180" s="134"/>
      <c r="AD180" s="134"/>
      <c r="AE180" s="261"/>
      <c r="AF180" s="261"/>
      <c r="AG180" s="134"/>
      <c r="AH180" s="289"/>
      <c r="AI180" s="295"/>
      <c r="AJ180" s="290"/>
      <c r="AK180" s="291" t="s">
        <v>161</v>
      </c>
      <c r="AL180" s="292">
        <f>AH174*AK174+AH175*AK175+AH176*AK176+AH177*AK177+AH178*AK178</f>
        <v>0</v>
      </c>
      <c r="AM180" s="135"/>
    </row>
    <row r="181" spans="11:39" x14ac:dyDescent="0.15">
      <c r="K181" s="258"/>
      <c r="L181" s="252"/>
      <c r="M181" s="289"/>
      <c r="N181" s="290"/>
      <c r="O181" s="291" t="s">
        <v>161</v>
      </c>
      <c r="P181" s="292">
        <f>M175*O175+M176*O176+M177*O177+M178*O178+M179*O179</f>
        <v>0</v>
      </c>
      <c r="Q181" s="252"/>
      <c r="R181" s="252"/>
      <c r="S181" s="134"/>
      <c r="T181" s="134"/>
      <c r="U181" s="134"/>
      <c r="V181" s="134"/>
      <c r="W181" s="134"/>
      <c r="X181" s="134"/>
      <c r="Y181" s="134"/>
      <c r="Z181" s="134"/>
      <c r="AA181" s="134"/>
      <c r="AB181" s="134"/>
      <c r="AC181" s="134"/>
      <c r="AD181" s="134"/>
      <c r="AE181" s="261"/>
      <c r="AF181" s="261"/>
      <c r="AG181" s="134"/>
      <c r="AH181" s="296"/>
      <c r="AI181" s="302"/>
      <c r="AJ181" s="297"/>
      <c r="AK181" s="298" t="s">
        <v>163</v>
      </c>
      <c r="AL181" s="299">
        <f>SUM(AK174:AK176)</f>
        <v>0</v>
      </c>
      <c r="AM181" s="135"/>
    </row>
    <row r="182" spans="11:39" x14ac:dyDescent="0.15">
      <c r="K182" s="258"/>
      <c r="L182" s="252"/>
      <c r="M182" s="296"/>
      <c r="N182" s="297"/>
      <c r="O182" s="298" t="s">
        <v>163</v>
      </c>
      <c r="P182" s="299">
        <f>SUM(O175:O177)</f>
        <v>0</v>
      </c>
      <c r="Q182" s="252"/>
      <c r="R182" s="252"/>
      <c r="S182" s="134"/>
      <c r="T182" s="134"/>
      <c r="U182" s="134"/>
      <c r="V182" s="134"/>
      <c r="W182" s="134"/>
      <c r="X182" s="134"/>
      <c r="Y182" s="134"/>
      <c r="Z182" s="134"/>
      <c r="AA182" s="134"/>
      <c r="AB182" s="134"/>
      <c r="AC182" s="134"/>
      <c r="AD182" s="134"/>
      <c r="AE182" s="261"/>
      <c r="AF182" s="261"/>
      <c r="AG182" s="134"/>
      <c r="AH182" s="134"/>
      <c r="AI182" s="134"/>
      <c r="AJ182" s="134"/>
      <c r="AK182" s="134"/>
      <c r="AL182" s="134"/>
      <c r="AM182" s="135"/>
    </row>
    <row r="183" spans="11:39" x14ac:dyDescent="0.15">
      <c r="K183" s="258"/>
      <c r="L183" s="252"/>
      <c r="M183" s="252"/>
      <c r="N183" s="304"/>
      <c r="O183" s="315"/>
      <c r="P183" s="316"/>
      <c r="Q183" s="252"/>
      <c r="R183" s="252"/>
      <c r="S183" s="134"/>
      <c r="T183" s="134"/>
      <c r="U183" s="134"/>
      <c r="V183" s="134"/>
      <c r="W183" s="134"/>
      <c r="X183" s="134"/>
      <c r="Y183" s="134"/>
      <c r="Z183" s="134"/>
      <c r="AA183" s="134"/>
      <c r="AB183" s="134"/>
      <c r="AC183" s="134"/>
      <c r="AD183" s="134"/>
      <c r="AE183" s="261"/>
      <c r="AF183" s="261"/>
      <c r="AG183" s="134"/>
      <c r="AH183" s="259" t="s">
        <v>183</v>
      </c>
      <c r="AI183" s="259"/>
      <c r="AJ183" s="252"/>
      <c r="AK183" s="252"/>
      <c r="AL183" s="252"/>
      <c r="AM183" s="135"/>
    </row>
    <row r="184" spans="11:39" x14ac:dyDescent="0.15">
      <c r="K184" s="258"/>
      <c r="L184" s="252"/>
      <c r="M184" s="259" t="s">
        <v>184</v>
      </c>
      <c r="N184" s="252"/>
      <c r="O184" s="252"/>
      <c r="P184" s="252"/>
      <c r="Q184" s="252"/>
      <c r="R184" s="252"/>
      <c r="S184" s="134"/>
      <c r="T184" s="134"/>
      <c r="U184" s="134"/>
      <c r="V184" s="134"/>
      <c r="W184" s="134"/>
      <c r="X184" s="134"/>
      <c r="Y184" s="134"/>
      <c r="Z184" s="134"/>
      <c r="AA184" s="134"/>
      <c r="AB184" s="134"/>
      <c r="AC184" s="134"/>
      <c r="AD184" s="134"/>
      <c r="AE184" s="261"/>
      <c r="AF184" s="261"/>
      <c r="AG184" s="134"/>
      <c r="AH184" s="269"/>
      <c r="AI184" s="270"/>
      <c r="AJ184" s="271" t="s">
        <v>149</v>
      </c>
      <c r="AK184" s="265">
        <v>1</v>
      </c>
      <c r="AL184" s="266"/>
      <c r="AM184" s="135"/>
    </row>
    <row r="185" spans="11:39" x14ac:dyDescent="0.15">
      <c r="K185" s="258"/>
      <c r="L185" s="252"/>
      <c r="M185" s="269"/>
      <c r="N185" s="264" t="s">
        <v>149</v>
      </c>
      <c r="O185" s="308">
        <v>7</v>
      </c>
      <c r="P185" s="266"/>
      <c r="Q185" s="252"/>
      <c r="R185" s="252"/>
      <c r="S185" s="134"/>
      <c r="T185" s="134"/>
      <c r="U185" s="134"/>
      <c r="V185" s="134"/>
      <c r="W185" s="134"/>
      <c r="X185" s="134"/>
      <c r="Y185" s="134"/>
      <c r="Z185" s="134"/>
      <c r="AA185" s="134"/>
      <c r="AB185" s="134"/>
      <c r="AC185" s="134"/>
      <c r="AD185" s="134"/>
      <c r="AE185" s="261"/>
      <c r="AF185" s="261"/>
      <c r="AG185" s="134"/>
      <c r="AH185" s="272" t="s">
        <v>152</v>
      </c>
      <c r="AI185" s="278"/>
      <c r="AJ185" s="273" t="s">
        <v>153</v>
      </c>
      <c r="AK185" s="274" t="s">
        <v>154</v>
      </c>
      <c r="AL185" s="275" t="s">
        <v>155</v>
      </c>
      <c r="AM185" s="135"/>
    </row>
    <row r="186" spans="11:39" x14ac:dyDescent="0.15">
      <c r="K186" s="258"/>
      <c r="L186" s="252"/>
      <c r="M186" s="272" t="s">
        <v>152</v>
      </c>
      <c r="N186" s="273" t="s">
        <v>153</v>
      </c>
      <c r="O186" s="274" t="s">
        <v>154</v>
      </c>
      <c r="P186" s="275" t="s">
        <v>155</v>
      </c>
      <c r="Q186" s="252"/>
      <c r="R186" s="252"/>
      <c r="S186" s="134"/>
      <c r="T186" s="134"/>
      <c r="U186" s="134"/>
      <c r="V186" s="134"/>
      <c r="W186" s="134"/>
      <c r="X186" s="134"/>
      <c r="Y186" s="134"/>
      <c r="Z186" s="134"/>
      <c r="AA186" s="134"/>
      <c r="AB186" s="134"/>
      <c r="AC186" s="134"/>
      <c r="AD186" s="134"/>
      <c r="AE186" s="261"/>
      <c r="AF186" s="261"/>
      <c r="AG186" s="134"/>
      <c r="AH186" s="280">
        <v>5</v>
      </c>
      <c r="AI186" s="166"/>
      <c r="AJ186" s="166">
        <f>COUNTIF(AC$39:AC$41,AH186)</f>
        <v>0</v>
      </c>
      <c r="AK186" s="281">
        <f>IF(AJ186&gt;AK184,AK184,AJ186)</f>
        <v>0</v>
      </c>
      <c r="AL186" s="282">
        <f>AK$184-SUM(AK$186:AK186)</f>
        <v>1</v>
      </c>
      <c r="AM186" s="135"/>
    </row>
    <row r="187" spans="11:39" x14ac:dyDescent="0.15">
      <c r="K187" s="258"/>
      <c r="L187" s="252"/>
      <c r="M187" s="280">
        <v>5</v>
      </c>
      <c r="N187" s="166">
        <f>COUNTIF($J$48:$J$60,M187)+Q175</f>
        <v>0</v>
      </c>
      <c r="O187" s="281">
        <f>IF(N187&gt;O185,O185,N187)</f>
        <v>0</v>
      </c>
      <c r="P187" s="282">
        <f>O$185-SUM(O$187:O187)</f>
        <v>7</v>
      </c>
      <c r="Q187" s="252"/>
      <c r="R187" s="252"/>
      <c r="S187" s="134"/>
      <c r="T187" s="134"/>
      <c r="U187" s="134"/>
      <c r="V187" s="134"/>
      <c r="W187" s="134"/>
      <c r="X187" s="134"/>
      <c r="Y187" s="134"/>
      <c r="Z187" s="134"/>
      <c r="AA187" s="134"/>
      <c r="AB187" s="134"/>
      <c r="AC187" s="134"/>
      <c r="AD187" s="134"/>
      <c r="AE187" s="261"/>
      <c r="AF187" s="261"/>
      <c r="AG187" s="134"/>
      <c r="AH187" s="280">
        <v>4</v>
      </c>
      <c r="AI187" s="166"/>
      <c r="AJ187" s="166">
        <f>COUNTIF(AC$39:AC$41,AH187)</f>
        <v>0</v>
      </c>
      <c r="AK187" s="281">
        <f>IF(AL186&gt;0,IF(AJ187&gt;AL186,AL186,AJ187),0)</f>
        <v>0</v>
      </c>
      <c r="AL187" s="282">
        <f>AK$184-SUM(AK$186:AK187)</f>
        <v>1</v>
      </c>
      <c r="AM187" s="135"/>
    </row>
    <row r="188" spans="11:39" x14ac:dyDescent="0.15">
      <c r="K188" s="258"/>
      <c r="L188" s="252"/>
      <c r="M188" s="280">
        <v>4</v>
      </c>
      <c r="N188" s="166">
        <f>COUNTIF($J$48:$J$60,M188)+Q176</f>
        <v>0</v>
      </c>
      <c r="O188" s="281">
        <f>IF(P187&gt;0,IF(N188&gt;P187,P187,N188),0)</f>
        <v>0</v>
      </c>
      <c r="P188" s="282">
        <f>O$185-SUM(O$187:O188)</f>
        <v>7</v>
      </c>
      <c r="Q188" s="252"/>
      <c r="R188" s="252"/>
      <c r="S188" s="134"/>
      <c r="T188" s="134"/>
      <c r="U188" s="134"/>
      <c r="V188" s="134"/>
      <c r="W188" s="134"/>
      <c r="X188" s="134"/>
      <c r="Y188" s="134"/>
      <c r="Z188" s="134"/>
      <c r="AA188" s="134"/>
      <c r="AB188" s="134"/>
      <c r="AC188" s="134"/>
      <c r="AD188" s="134"/>
      <c r="AE188" s="261"/>
      <c r="AF188" s="261"/>
      <c r="AG188" s="134"/>
      <c r="AH188" s="280">
        <v>3</v>
      </c>
      <c r="AI188" s="166"/>
      <c r="AJ188" s="166">
        <f>COUNTIF(AC$39:AC$41,AH188)</f>
        <v>0</v>
      </c>
      <c r="AK188" s="281">
        <f>IF(AL187&gt;0,IF(AJ188&gt;AL187,AL187,AJ188),0)</f>
        <v>0</v>
      </c>
      <c r="AL188" s="282">
        <f>AK$184-SUM(AK$186:AK188)</f>
        <v>1</v>
      </c>
      <c r="AM188" s="135"/>
    </row>
    <row r="189" spans="11:39" x14ac:dyDescent="0.15">
      <c r="K189" s="258"/>
      <c r="L189" s="252"/>
      <c r="M189" s="280">
        <v>3</v>
      </c>
      <c r="N189" s="166">
        <f>COUNTIF($J$48:$J$60,M189)+Q177</f>
        <v>0</v>
      </c>
      <c r="O189" s="281">
        <f>IF(P188&gt;0,IF(N189&gt;P188,P188,N189),0)</f>
        <v>0</v>
      </c>
      <c r="P189" s="282">
        <f>O$185-SUM(O$187:O189)</f>
        <v>7</v>
      </c>
      <c r="Q189" s="252"/>
      <c r="R189" s="252"/>
      <c r="S189" s="134"/>
      <c r="T189" s="134"/>
      <c r="U189" s="134"/>
      <c r="V189" s="134"/>
      <c r="W189" s="134"/>
      <c r="X189" s="134"/>
      <c r="Y189" s="134"/>
      <c r="Z189" s="134"/>
      <c r="AA189" s="134"/>
      <c r="AB189" s="134"/>
      <c r="AC189" s="134"/>
      <c r="AD189" s="134"/>
      <c r="AE189" s="261"/>
      <c r="AF189" s="261"/>
      <c r="AG189" s="134"/>
      <c r="AH189" s="280">
        <v>2</v>
      </c>
      <c r="AI189" s="166"/>
      <c r="AJ189" s="166">
        <f>COUNTIF(AC$39:AC$41,AH189)</f>
        <v>0</v>
      </c>
      <c r="AK189" s="281">
        <f>IF(AL188&gt;0,IF(AJ189&gt;AL188,AL188,AJ189),0)</f>
        <v>0</v>
      </c>
      <c r="AL189" s="282">
        <f>AK$184-SUM(AK$186:AK189)</f>
        <v>1</v>
      </c>
      <c r="AM189" s="135"/>
    </row>
    <row r="190" spans="11:39" x14ac:dyDescent="0.15">
      <c r="K190" s="258"/>
      <c r="L190" s="252"/>
      <c r="M190" s="280">
        <v>2</v>
      </c>
      <c r="N190" s="166">
        <f>COUNTIF($J$48:$J$60,M190)+Q178</f>
        <v>0</v>
      </c>
      <c r="O190" s="281">
        <f>IF(P189&gt;0,IF(N190&gt;P189,P189,N190),0)</f>
        <v>0</v>
      </c>
      <c r="P190" s="282">
        <f>O$185-SUM(O$187:O190)</f>
        <v>7</v>
      </c>
      <c r="Q190" s="252"/>
      <c r="R190" s="252"/>
      <c r="S190" s="134"/>
      <c r="T190" s="134"/>
      <c r="U190" s="134"/>
      <c r="V190" s="134"/>
      <c r="W190" s="134"/>
      <c r="X190" s="134"/>
      <c r="Y190" s="134"/>
      <c r="Z190" s="134"/>
      <c r="AA190" s="134"/>
      <c r="AB190" s="134"/>
      <c r="AC190" s="134"/>
      <c r="AD190" s="134"/>
      <c r="AE190" s="261"/>
      <c r="AF190" s="261"/>
      <c r="AG190" s="134"/>
      <c r="AH190" s="280">
        <v>0</v>
      </c>
      <c r="AI190" s="166"/>
      <c r="AJ190" s="166">
        <f>COUNTIF(AC$39:AC$41,AH190)</f>
        <v>0</v>
      </c>
      <c r="AK190" s="281">
        <f>IF(AL189&gt;0,IF(AJ190&gt;AL189,AL189,AJ190),0)</f>
        <v>0</v>
      </c>
      <c r="AL190" s="282">
        <f>AK$184-SUM(AK$186:AK190)</f>
        <v>1</v>
      </c>
      <c r="AM190" s="135"/>
    </row>
    <row r="191" spans="11:39" x14ac:dyDescent="0.15">
      <c r="K191" s="258"/>
      <c r="L191" s="252"/>
      <c r="M191" s="280">
        <v>0</v>
      </c>
      <c r="N191" s="166">
        <f>COUNTIF($J$48:$J$60,M191)+Q179</f>
        <v>0</v>
      </c>
      <c r="O191" s="281">
        <f>IF(P190&gt;0,IF(N191&gt;P190,P190,N191),0)</f>
        <v>0</v>
      </c>
      <c r="P191" s="282">
        <f>O$185-SUM(O$187:O191)</f>
        <v>7</v>
      </c>
      <c r="Q191" s="252"/>
      <c r="R191" s="252"/>
      <c r="S191" s="134"/>
      <c r="T191" s="134"/>
      <c r="U191" s="134"/>
      <c r="V191" s="134"/>
      <c r="W191" s="134"/>
      <c r="X191" s="134"/>
      <c r="Y191" s="134"/>
      <c r="Z191" s="134"/>
      <c r="AA191" s="134"/>
      <c r="AB191" s="134"/>
      <c r="AC191" s="134"/>
      <c r="AD191" s="134"/>
      <c r="AE191" s="261"/>
      <c r="AF191" s="261"/>
      <c r="AG191" s="134"/>
      <c r="AH191" s="285" t="s">
        <v>167</v>
      </c>
      <c r="AI191" s="273"/>
      <c r="AJ191" s="286">
        <f>SUM(AJ186:AJ190)</f>
        <v>0</v>
      </c>
      <c r="AK191" s="287">
        <f>SUM(AK186:AK190)</f>
        <v>0</v>
      </c>
      <c r="AL191" s="288"/>
      <c r="AM191" s="135"/>
    </row>
    <row r="192" spans="11:39" x14ac:dyDescent="0.15">
      <c r="K192" s="258"/>
      <c r="L192" s="252"/>
      <c r="M192" s="285" t="s">
        <v>167</v>
      </c>
      <c r="N192" s="286">
        <f>SUM(N187:N191)</f>
        <v>0</v>
      </c>
      <c r="O192" s="287">
        <f>SUM(O187:O191)</f>
        <v>0</v>
      </c>
      <c r="P192" s="288"/>
      <c r="Q192" s="252"/>
      <c r="R192" s="252"/>
      <c r="S192" s="134"/>
      <c r="T192" s="134"/>
      <c r="U192" s="134"/>
      <c r="V192" s="134"/>
      <c r="W192" s="134"/>
      <c r="X192" s="134"/>
      <c r="Y192" s="134"/>
      <c r="Z192" s="134"/>
      <c r="AA192" s="134"/>
      <c r="AB192" s="134"/>
      <c r="AC192" s="134"/>
      <c r="AD192" s="134"/>
      <c r="AE192" s="261"/>
      <c r="AF192" s="261"/>
      <c r="AG192" s="134"/>
      <c r="AH192" s="289"/>
      <c r="AI192" s="295"/>
      <c r="AJ192" s="290"/>
      <c r="AK192" s="291" t="s">
        <v>161</v>
      </c>
      <c r="AL192" s="292">
        <f>AH186*AK186+AH187*AK187+AH188*AK188+AH189*AK189+AH190*AK190</f>
        <v>0</v>
      </c>
      <c r="AM192" s="135"/>
    </row>
    <row r="193" spans="11:39" x14ac:dyDescent="0.15">
      <c r="K193" s="258"/>
      <c r="L193" s="252"/>
      <c r="M193" s="289"/>
      <c r="N193" s="290"/>
      <c r="O193" s="291" t="s">
        <v>161</v>
      </c>
      <c r="P193" s="292">
        <f>M187*O187+M188*O188+M189*O189+M190*O190+M191*O191</f>
        <v>0</v>
      </c>
      <c r="Q193" s="252"/>
      <c r="R193" s="252"/>
      <c r="S193" s="134"/>
      <c r="T193" s="134"/>
      <c r="U193" s="134"/>
      <c r="V193" s="134"/>
      <c r="W193" s="134"/>
      <c r="X193" s="134"/>
      <c r="Y193" s="134"/>
      <c r="Z193" s="134"/>
      <c r="AA193" s="134"/>
      <c r="AB193" s="134"/>
      <c r="AC193" s="134"/>
      <c r="AD193" s="134"/>
      <c r="AE193" s="261"/>
      <c r="AF193" s="261"/>
      <c r="AG193" s="134"/>
      <c r="AH193" s="296"/>
      <c r="AI193" s="302"/>
      <c r="AJ193" s="297"/>
      <c r="AK193" s="298" t="s">
        <v>163</v>
      </c>
      <c r="AL193" s="299">
        <f>SUM(AK186:AK188)</f>
        <v>0</v>
      </c>
      <c r="AM193" s="135"/>
    </row>
    <row r="194" spans="11:39" x14ac:dyDescent="0.15">
      <c r="K194" s="258"/>
      <c r="L194" s="252"/>
      <c r="M194" s="296"/>
      <c r="N194" s="297"/>
      <c r="O194" s="298" t="s">
        <v>163</v>
      </c>
      <c r="P194" s="299">
        <f>SUM(O187:O189)</f>
        <v>0</v>
      </c>
      <c r="Q194" s="252"/>
      <c r="R194" s="252"/>
      <c r="S194" s="134"/>
      <c r="T194" s="134"/>
      <c r="U194" s="134"/>
      <c r="V194" s="134"/>
      <c r="W194" s="134"/>
      <c r="X194" s="134"/>
      <c r="Y194" s="134"/>
      <c r="Z194" s="134"/>
      <c r="AA194" s="134"/>
      <c r="AB194" s="134"/>
      <c r="AC194" s="134"/>
      <c r="AD194" s="134"/>
      <c r="AE194" s="261"/>
      <c r="AF194" s="261"/>
      <c r="AG194" s="134"/>
      <c r="AH194" s="252"/>
      <c r="AI194" s="252"/>
      <c r="AJ194" s="304"/>
      <c r="AK194" s="317"/>
      <c r="AL194" s="306"/>
      <c r="AM194" s="135"/>
    </row>
    <row r="195" spans="11:39" x14ac:dyDescent="0.15">
      <c r="K195" s="258"/>
      <c r="L195" s="252"/>
      <c r="R195" s="252"/>
      <c r="S195" s="134"/>
      <c r="T195" s="134"/>
      <c r="U195" s="134"/>
      <c r="V195" s="134"/>
      <c r="W195" s="134"/>
      <c r="X195" s="134"/>
      <c r="Y195" s="134"/>
      <c r="Z195" s="134"/>
      <c r="AA195" s="134"/>
      <c r="AB195" s="134"/>
      <c r="AC195" s="134"/>
      <c r="AD195" s="134"/>
      <c r="AE195" s="261"/>
      <c r="AF195" s="261"/>
      <c r="AG195" s="134"/>
      <c r="AM195" s="135"/>
    </row>
    <row r="196" spans="11:39" x14ac:dyDescent="0.15">
      <c r="K196" s="258"/>
      <c r="L196" s="252"/>
      <c r="R196" s="252"/>
      <c r="S196" s="134"/>
      <c r="T196" s="134"/>
      <c r="U196" s="134"/>
      <c r="V196" s="134"/>
      <c r="W196" s="134"/>
      <c r="X196" s="134"/>
      <c r="Y196" s="134"/>
      <c r="Z196" s="134"/>
      <c r="AA196" s="134"/>
      <c r="AB196" s="134"/>
      <c r="AC196" s="134"/>
      <c r="AD196" s="134"/>
      <c r="AE196" s="261"/>
      <c r="AF196" s="261"/>
      <c r="AG196" s="134"/>
      <c r="AM196" s="135"/>
    </row>
    <row r="197" spans="11:39" x14ac:dyDescent="0.15">
      <c r="K197" s="258"/>
      <c r="L197" s="252"/>
      <c r="R197" s="252"/>
      <c r="S197" s="134"/>
      <c r="T197" s="134"/>
      <c r="U197" s="134"/>
      <c r="V197" s="134"/>
      <c r="W197" s="134"/>
      <c r="X197" s="134"/>
      <c r="Y197" s="134"/>
      <c r="Z197" s="134"/>
      <c r="AA197" s="134"/>
      <c r="AB197" s="134"/>
      <c r="AC197" s="134"/>
      <c r="AD197" s="134"/>
      <c r="AE197" s="261"/>
      <c r="AF197" s="261"/>
      <c r="AG197" s="134"/>
      <c r="AM197" s="135"/>
    </row>
    <row r="198" spans="11:39" x14ac:dyDescent="0.15">
      <c r="K198" s="258"/>
      <c r="L198" s="252"/>
      <c r="R198" s="252"/>
      <c r="S198" s="134"/>
      <c r="T198" s="134"/>
      <c r="U198" s="134"/>
      <c r="V198" s="134"/>
      <c r="W198" s="134"/>
      <c r="X198" s="134"/>
      <c r="Y198" s="134"/>
      <c r="Z198" s="134"/>
      <c r="AA198" s="134"/>
      <c r="AB198" s="134"/>
      <c r="AC198" s="134"/>
      <c r="AD198" s="134"/>
      <c r="AE198" s="261"/>
      <c r="AF198" s="261"/>
      <c r="AG198" s="134"/>
      <c r="AM198" s="135"/>
    </row>
    <row r="199" spans="11:39" x14ac:dyDescent="0.15">
      <c r="K199" s="258"/>
      <c r="L199" s="252"/>
      <c r="R199" s="252"/>
      <c r="S199" s="134"/>
      <c r="T199" s="134"/>
      <c r="U199" s="134"/>
      <c r="V199" s="134"/>
      <c r="W199" s="134"/>
      <c r="X199" s="134"/>
      <c r="Y199" s="134"/>
      <c r="Z199" s="134"/>
      <c r="AA199" s="134"/>
      <c r="AB199" s="134"/>
      <c r="AC199" s="134"/>
      <c r="AD199" s="134"/>
      <c r="AE199" s="261"/>
      <c r="AF199" s="261"/>
      <c r="AG199" s="134"/>
      <c r="AM199" s="135"/>
    </row>
    <row r="200" spans="11:39" x14ac:dyDescent="0.15">
      <c r="K200" s="258"/>
      <c r="L200" s="252"/>
      <c r="R200" s="252"/>
      <c r="S200" s="134"/>
      <c r="T200" s="134"/>
      <c r="U200" s="134"/>
      <c r="V200" s="134"/>
      <c r="W200" s="134"/>
      <c r="X200" s="134"/>
      <c r="Y200" s="134"/>
      <c r="Z200" s="134"/>
      <c r="AA200" s="134"/>
      <c r="AB200" s="134"/>
      <c r="AC200" s="134"/>
      <c r="AD200" s="134"/>
      <c r="AE200" s="261"/>
      <c r="AF200" s="261"/>
      <c r="AG200" s="134"/>
      <c r="AM200" s="135"/>
    </row>
    <row r="201" spans="11:39" x14ac:dyDescent="0.15">
      <c r="K201" s="258"/>
      <c r="L201" s="252"/>
      <c r="R201" s="252"/>
      <c r="S201" s="134"/>
      <c r="T201" s="134"/>
      <c r="U201" s="134"/>
      <c r="V201" s="134"/>
      <c r="W201" s="134"/>
      <c r="X201" s="134"/>
      <c r="Y201" s="134"/>
      <c r="Z201" s="134"/>
      <c r="AA201" s="134"/>
      <c r="AB201" s="134"/>
      <c r="AC201" s="134"/>
      <c r="AD201" s="134"/>
      <c r="AE201" s="261"/>
      <c r="AF201" s="261"/>
      <c r="AG201" s="134"/>
      <c r="AM201" s="135"/>
    </row>
    <row r="202" spans="11:39" x14ac:dyDescent="0.15">
      <c r="K202" s="258"/>
      <c r="L202" s="252"/>
      <c r="R202" s="252"/>
      <c r="S202" s="134"/>
      <c r="T202" s="134"/>
      <c r="U202" s="134"/>
      <c r="V202" s="134"/>
      <c r="W202" s="134"/>
      <c r="X202" s="134"/>
      <c r="Y202" s="134"/>
      <c r="Z202" s="134"/>
      <c r="AA202" s="134"/>
      <c r="AB202" s="134"/>
      <c r="AC202" s="134"/>
      <c r="AD202" s="134"/>
      <c r="AE202" s="261"/>
      <c r="AF202" s="261"/>
      <c r="AG202" s="134"/>
      <c r="AM202" s="135"/>
    </row>
    <row r="203" spans="11:39" x14ac:dyDescent="0.15">
      <c r="K203" s="258"/>
      <c r="L203" s="252"/>
      <c r="R203" s="252"/>
      <c r="S203" s="134"/>
      <c r="T203" s="134"/>
      <c r="U203" s="134"/>
      <c r="V203" s="134"/>
      <c r="W203" s="134"/>
      <c r="X203" s="134"/>
      <c r="Y203" s="134"/>
      <c r="Z203" s="134"/>
      <c r="AA203" s="134"/>
      <c r="AB203" s="134"/>
      <c r="AC203" s="134"/>
      <c r="AD203" s="134"/>
      <c r="AE203" s="261"/>
      <c r="AF203" s="261"/>
      <c r="AG203" s="134"/>
      <c r="AM203" s="135"/>
    </row>
    <row r="204" spans="11:39" x14ac:dyDescent="0.15">
      <c r="K204" s="258"/>
      <c r="L204" s="252"/>
      <c r="R204" s="252"/>
      <c r="S204" s="134"/>
      <c r="T204" s="134"/>
      <c r="U204" s="134"/>
      <c r="V204" s="134"/>
      <c r="W204" s="134"/>
      <c r="X204" s="134"/>
      <c r="Y204" s="134"/>
      <c r="Z204" s="134"/>
      <c r="AA204" s="134"/>
      <c r="AB204" s="134"/>
      <c r="AC204" s="134"/>
      <c r="AD204" s="134"/>
      <c r="AE204" s="261"/>
      <c r="AF204" s="261"/>
      <c r="AG204" s="134"/>
      <c r="AM204" s="135"/>
    </row>
    <row r="205" spans="11:39" x14ac:dyDescent="0.15">
      <c r="K205" s="258"/>
      <c r="L205" s="252"/>
      <c r="R205" s="252"/>
      <c r="S205" s="134"/>
      <c r="T205" s="134"/>
      <c r="U205" s="134"/>
      <c r="V205" s="134"/>
      <c r="W205" s="134"/>
      <c r="X205" s="134"/>
      <c r="Y205" s="134"/>
      <c r="Z205" s="134"/>
      <c r="AA205" s="134"/>
      <c r="AB205" s="134"/>
      <c r="AC205" s="134"/>
      <c r="AD205" s="134"/>
      <c r="AE205" s="261"/>
      <c r="AF205" s="261"/>
      <c r="AG205" s="134"/>
      <c r="AM205" s="135"/>
    </row>
    <row r="206" spans="11:39" x14ac:dyDescent="0.15">
      <c r="K206" s="258"/>
      <c r="L206" s="252"/>
      <c r="M206" s="252"/>
      <c r="N206" s="252"/>
      <c r="O206" s="252"/>
      <c r="P206" s="252"/>
      <c r="Q206" s="252"/>
      <c r="R206" s="252"/>
      <c r="S206" s="134"/>
      <c r="T206" s="134"/>
      <c r="U206" s="134"/>
      <c r="V206" s="134"/>
      <c r="W206" s="134"/>
      <c r="X206" s="134"/>
      <c r="Y206" s="134"/>
      <c r="Z206" s="134"/>
      <c r="AA206" s="134"/>
      <c r="AB206" s="134"/>
      <c r="AC206" s="134"/>
      <c r="AD206" s="134"/>
      <c r="AE206" s="261"/>
      <c r="AF206" s="261"/>
      <c r="AG206" s="134"/>
      <c r="AM206" s="135"/>
    </row>
    <row r="207" spans="11:39" ht="14.25" thickBot="1" x14ac:dyDescent="0.2">
      <c r="K207" s="318"/>
      <c r="L207" s="319"/>
      <c r="M207" s="319"/>
      <c r="N207" s="319"/>
      <c r="O207" s="319"/>
      <c r="P207" s="319"/>
      <c r="Q207" s="319"/>
      <c r="R207" s="319"/>
      <c r="S207" s="320"/>
      <c r="T207" s="320"/>
      <c r="U207" s="320"/>
      <c r="V207" s="320"/>
      <c r="W207" s="320"/>
      <c r="X207" s="320"/>
      <c r="Y207" s="320"/>
      <c r="Z207" s="320"/>
      <c r="AA207" s="320"/>
      <c r="AB207" s="320"/>
      <c r="AC207" s="320"/>
      <c r="AD207" s="320"/>
      <c r="AE207" s="321"/>
      <c r="AF207" s="321"/>
      <c r="AG207" s="320"/>
      <c r="AH207" s="320"/>
      <c r="AI207" s="320"/>
      <c r="AJ207" s="320"/>
      <c r="AK207" s="320"/>
      <c r="AL207" s="320"/>
      <c r="AM207" s="322"/>
    </row>
  </sheetData>
  <mergeCells count="108">
    <mergeCell ref="A1:AJ1"/>
    <mergeCell ref="Y2:AC2"/>
    <mergeCell ref="AD2:AK2"/>
    <mergeCell ref="Y3:AC3"/>
    <mergeCell ref="AD3:AK3"/>
    <mergeCell ref="A5:C5"/>
    <mergeCell ref="D5:G5"/>
    <mergeCell ref="I5:K5"/>
    <mergeCell ref="M5:O5"/>
    <mergeCell ref="P5:R5"/>
    <mergeCell ref="T5:V5"/>
    <mergeCell ref="W5:Z5"/>
    <mergeCell ref="AB5:AD5"/>
    <mergeCell ref="AF5:AH5"/>
    <mergeCell ref="AI5:AK5"/>
    <mergeCell ref="A6:A12"/>
    <mergeCell ref="B6:C12"/>
    <mergeCell ref="H6:H10"/>
    <mergeCell ref="L6:L11"/>
    <mergeCell ref="T6:T23"/>
    <mergeCell ref="AA20:AA23"/>
    <mergeCell ref="A21:A60"/>
    <mergeCell ref="B21:C60"/>
    <mergeCell ref="H21:H26"/>
    <mergeCell ref="L21:L59"/>
    <mergeCell ref="W48:Z48"/>
    <mergeCell ref="P59:R59"/>
    <mergeCell ref="T59:U59"/>
    <mergeCell ref="X59:AE59"/>
    <mergeCell ref="F13:F14"/>
    <mergeCell ref="G13:G14"/>
    <mergeCell ref="J13:J14"/>
    <mergeCell ref="K13:K14"/>
    <mergeCell ref="H27:H47"/>
    <mergeCell ref="H48:H60"/>
    <mergeCell ref="AB51:AC51"/>
    <mergeCell ref="AI22:AK22"/>
    <mergeCell ref="T24:T31"/>
    <mergeCell ref="U24:V31"/>
    <mergeCell ref="AA24:AA31"/>
    <mergeCell ref="AE24:AE30"/>
    <mergeCell ref="A15:A20"/>
    <mergeCell ref="B15:C20"/>
    <mergeCell ref="L15:L19"/>
    <mergeCell ref="H16:H18"/>
    <mergeCell ref="H19:H20"/>
    <mergeCell ref="P19:R19"/>
    <mergeCell ref="U6:V23"/>
    <mergeCell ref="AA6:AA12"/>
    <mergeCell ref="AE6:AE22"/>
    <mergeCell ref="H11:H12"/>
    <mergeCell ref="P11:R11"/>
    <mergeCell ref="P13:R13"/>
    <mergeCell ref="AA13:AA19"/>
    <mergeCell ref="A13:A14"/>
    <mergeCell ref="B13:C14"/>
    <mergeCell ref="H13:H14"/>
    <mergeCell ref="D13:D14"/>
    <mergeCell ref="I13:I14"/>
    <mergeCell ref="E13:E14"/>
    <mergeCell ref="AI30:AK30"/>
    <mergeCell ref="T32:T38"/>
    <mergeCell ref="U32:V38"/>
    <mergeCell ref="AA33:AA36"/>
    <mergeCell ref="AE33:AE37"/>
    <mergeCell ref="T42:V58"/>
    <mergeCell ref="W42:Z42"/>
    <mergeCell ref="AA42:AA58"/>
    <mergeCell ref="AB42:AC42"/>
    <mergeCell ref="W52:Z52"/>
    <mergeCell ref="AB52:AC52"/>
    <mergeCell ref="W53:Z53"/>
    <mergeCell ref="AB53:AC53"/>
    <mergeCell ref="W54:Z54"/>
    <mergeCell ref="AB54:AC54"/>
    <mergeCell ref="AB47:AC47"/>
    <mergeCell ref="W47:Z47"/>
    <mergeCell ref="W58:Z58"/>
    <mergeCell ref="AB58:AC58"/>
    <mergeCell ref="W49:Z49"/>
    <mergeCell ref="AB49:AC49"/>
    <mergeCell ref="W50:Z50"/>
    <mergeCell ref="AB50:AC50"/>
    <mergeCell ref="W51:Z51"/>
    <mergeCell ref="AN36:AO36"/>
    <mergeCell ref="AA37:AA38"/>
    <mergeCell ref="AI37:AK37"/>
    <mergeCell ref="T39:T41"/>
    <mergeCell ref="U39:V41"/>
    <mergeCell ref="AI40:AK40"/>
    <mergeCell ref="X61:AA62"/>
    <mergeCell ref="AB61:AH62"/>
    <mergeCell ref="W55:Z55"/>
    <mergeCell ref="AB55:AC55"/>
    <mergeCell ref="W56:Z56"/>
    <mergeCell ref="AB56:AC56"/>
    <mergeCell ref="W57:Z57"/>
    <mergeCell ref="AB57:AC57"/>
    <mergeCell ref="AE42:AE57"/>
    <mergeCell ref="W43:Z43"/>
    <mergeCell ref="AB43:AC43"/>
    <mergeCell ref="W44:Z44"/>
    <mergeCell ref="AB44:AC44"/>
    <mergeCell ref="W45:Z45"/>
    <mergeCell ref="AB45:AC45"/>
    <mergeCell ref="W46:Z46"/>
    <mergeCell ref="AB46:AC46"/>
    <mergeCell ref="AB48:AC48"/>
  </mergeCells>
  <phoneticPr fontId="3"/>
  <conditionalFormatting sqref="AI30 P11:R11 P13:R13 P19:R19 AI22:AK22 J43:J45 M6:M8 J6 J8:J13 AC28:AC29 AC6:AC13 AC16:AC23 AC33:AC41 AC31 AC25:AC26 J48:J60 J15:J41">
    <cfRule type="cellIs" dxfId="61" priority="28" stopIfTrue="1" operator="equal">
      <formula>"？"</formula>
    </cfRule>
  </conditionalFormatting>
  <conditionalFormatting sqref="AJ23 Q14 Q12 Q20 AJ31 AJ38">
    <cfRule type="cellIs" dxfId="60" priority="27" stopIfTrue="1" operator="lessThan">
      <formula>3</formula>
    </cfRule>
  </conditionalFormatting>
  <conditionalFormatting sqref="AH28 O9 O13 O11 O17 AH30">
    <cfRule type="cellIs" dxfId="59" priority="26" stopIfTrue="1" operator="equal">
      <formula>"未達"</formula>
    </cfRule>
  </conditionalFormatting>
  <conditionalFormatting sqref="AI40:AK40">
    <cfRule type="cellIs" dxfId="58" priority="25" stopIfTrue="1" operator="equal">
      <formula>"？"</formula>
    </cfRule>
  </conditionalFormatting>
  <conditionalFormatting sqref="AJ41">
    <cfRule type="cellIs" dxfId="57" priority="24" stopIfTrue="1" operator="lessThan">
      <formula>3</formula>
    </cfRule>
  </conditionalFormatting>
  <conditionalFormatting sqref="P59:R59">
    <cfRule type="cellIs" dxfId="56" priority="23" stopIfTrue="1" operator="equal">
      <formula>"？"</formula>
    </cfRule>
  </conditionalFormatting>
  <conditionalFormatting sqref="Q60">
    <cfRule type="cellIs" dxfId="55" priority="22" stopIfTrue="1" operator="lessThan">
      <formula>3</formula>
    </cfRule>
  </conditionalFormatting>
  <conditionalFormatting sqref="O59">
    <cfRule type="cellIs" dxfId="54" priority="21" stopIfTrue="1" operator="equal">
      <formula>"未達"</formula>
    </cfRule>
  </conditionalFormatting>
  <conditionalFormatting sqref="J42">
    <cfRule type="cellIs" dxfId="53" priority="20" stopIfTrue="1" operator="equal">
      <formula>"？"</formula>
    </cfRule>
  </conditionalFormatting>
  <conditionalFormatting sqref="AI37">
    <cfRule type="cellIs" dxfId="52" priority="19" stopIfTrue="1" operator="equal">
      <formula>"？"</formula>
    </cfRule>
  </conditionalFormatting>
  <conditionalFormatting sqref="J7">
    <cfRule type="cellIs" dxfId="51" priority="18" stopIfTrue="1" operator="equal">
      <formula>"？"</formula>
    </cfRule>
  </conditionalFormatting>
  <conditionalFormatting sqref="AC27">
    <cfRule type="cellIs" dxfId="50" priority="17" stopIfTrue="1" operator="equal">
      <formula>"？"</formula>
    </cfRule>
  </conditionalFormatting>
  <conditionalFormatting sqref="AC14:AC15">
    <cfRule type="cellIs" dxfId="49" priority="16" stopIfTrue="1" operator="equal">
      <formula>"？"</formula>
    </cfRule>
  </conditionalFormatting>
  <conditionalFormatting sqref="J47">
    <cfRule type="cellIs" dxfId="48" priority="15" stopIfTrue="1" operator="equal">
      <formula>"？"</formula>
    </cfRule>
  </conditionalFormatting>
  <conditionalFormatting sqref="J46">
    <cfRule type="cellIs" dxfId="47" priority="14" stopIfTrue="1" operator="equal">
      <formula>"？"</formula>
    </cfRule>
  </conditionalFormatting>
  <conditionalFormatting sqref="O46">
    <cfRule type="cellIs" dxfId="46" priority="13" stopIfTrue="1" operator="equal">
      <formula>"未達"</formula>
    </cfRule>
  </conditionalFormatting>
  <conditionalFormatting sqref="O19">
    <cfRule type="cellIs" dxfId="45" priority="12" stopIfTrue="1" operator="equal">
      <formula>"未達"</formula>
    </cfRule>
  </conditionalFormatting>
  <conditionalFormatting sqref="O25">
    <cfRule type="cellIs" dxfId="44" priority="11" stopIfTrue="1" operator="equal">
      <formula>"未達"</formula>
    </cfRule>
  </conditionalFormatting>
  <conditionalFormatting sqref="AH11">
    <cfRule type="cellIs" dxfId="43" priority="10" stopIfTrue="1" operator="equal">
      <formula>"未達"</formula>
    </cfRule>
  </conditionalFormatting>
  <conditionalFormatting sqref="AH18">
    <cfRule type="cellIs" dxfId="42" priority="9" stopIfTrue="1" operator="equal">
      <formula>"未達"</formula>
    </cfRule>
  </conditionalFormatting>
  <conditionalFormatting sqref="AH22">
    <cfRule type="cellIs" dxfId="41" priority="8" stopIfTrue="1" operator="equal">
      <formula>"未達"</formula>
    </cfRule>
  </conditionalFormatting>
  <conditionalFormatting sqref="AH29">
    <cfRule type="cellIs" dxfId="40" priority="7" stopIfTrue="1" operator="equal">
      <formula>"未達"</formula>
    </cfRule>
  </conditionalFormatting>
  <conditionalFormatting sqref="AH35">
    <cfRule type="cellIs" dxfId="39" priority="6" stopIfTrue="1" operator="equal">
      <formula>"未達"</formula>
    </cfRule>
  </conditionalFormatting>
  <conditionalFormatting sqref="AH37">
    <cfRule type="cellIs" dxfId="38" priority="5" stopIfTrue="1" operator="equal">
      <formula>"未達"</formula>
    </cfRule>
  </conditionalFormatting>
  <conditionalFormatting sqref="AH40">
    <cfRule type="cellIs" dxfId="37" priority="4" stopIfTrue="1" operator="equal">
      <formula>"未達"</formula>
    </cfRule>
  </conditionalFormatting>
  <conditionalFormatting sqref="AG31">
    <cfRule type="cellIs" dxfId="36" priority="3" stopIfTrue="1" operator="equal">
      <formula>0</formula>
    </cfRule>
  </conditionalFormatting>
  <conditionalFormatting sqref="AG32">
    <cfRule type="cellIs" dxfId="35" priority="2" stopIfTrue="1" operator="equal">
      <formula>0</formula>
    </cfRule>
  </conditionalFormatting>
  <conditionalFormatting sqref="N15">
    <cfRule type="cellIs" dxfId="34" priority="1" stopIfTrue="1" operator="equal">
      <formula>0</formula>
    </cfRule>
  </conditionalFormatting>
  <dataValidations count="1">
    <dataValidation type="list" allowBlank="1" showInputMessage="1" showErrorMessage="1" sqref="AB31 AC42:AC48 AB40:AB58 AB33:AB38 AB6:AB23 AB25:AB29 I6:I13 I15:I60">
      <formula1>"　,A,B,C,N"</formula1>
    </dataValidation>
  </dataValidations>
  <printOptions horizontalCentered="1" verticalCentered="1"/>
  <pageMargins left="0.15748031496062992" right="0.15748031496062992" top="0.31496062992125984" bottom="0.19685039370078741" header="0.31496062992125984" footer="0.19685039370078741"/>
  <pageSetup paperSize="8" scale="6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O199"/>
  <sheetViews>
    <sheetView tabSelected="1" view="pageBreakPreview" zoomScale="80" zoomScaleNormal="100" zoomScaleSheetLayoutView="80" workbookViewId="0">
      <selection activeCell="AM7" sqref="AM7"/>
    </sheetView>
  </sheetViews>
  <sheetFormatPr defaultRowHeight="13.5" x14ac:dyDescent="0.15"/>
  <cols>
    <col min="1" max="1" width="4.625" style="1" customWidth="1"/>
    <col min="2" max="2" width="12.625" style="1" customWidth="1"/>
    <col min="3" max="3" width="38" style="1" customWidth="1"/>
    <col min="4" max="4" width="31.5" style="1" customWidth="1"/>
    <col min="5" max="5" width="1.875" style="1" customWidth="1"/>
    <col min="6" max="6" width="4.625" style="1" customWidth="1"/>
    <col min="7" max="7" width="1.875" style="1" customWidth="1"/>
    <col min="8" max="8" width="15.625" style="1" customWidth="1"/>
    <col min="9" max="9" width="5.625" style="1" customWidth="1"/>
    <col min="10" max="10" width="3.125" style="1" customWidth="1"/>
    <col min="11" max="11" width="5.625" style="151" customWidth="1"/>
    <col min="12" max="12" width="7.625" style="151" customWidth="1"/>
    <col min="13" max="13" width="4.25" style="151" customWidth="1"/>
    <col min="14" max="14" width="4.125" style="151" customWidth="1"/>
    <col min="15" max="16" width="4.25" style="151" customWidth="1"/>
    <col min="17" max="17" width="4.125" style="151" customWidth="1"/>
    <col min="18" max="18" width="4.25" style="151" customWidth="1"/>
    <col min="19" max="19" width="9" style="1"/>
    <col min="20" max="20" width="4.625" style="1" customWidth="1"/>
    <col min="21" max="21" width="12.625" style="1" customWidth="1"/>
    <col min="22" max="22" width="38" style="1" customWidth="1"/>
    <col min="23" max="23" width="40.25" style="1" bestFit="1" customWidth="1"/>
    <col min="24" max="24" width="1.875" style="1" customWidth="1"/>
    <col min="25" max="25" width="4.625" style="1" customWidth="1"/>
    <col min="26" max="26" width="1.875" style="1" customWidth="1"/>
    <col min="27" max="27" width="15.625" style="1" customWidth="1"/>
    <col min="28" max="28" width="5.625" style="1" customWidth="1"/>
    <col min="29" max="29" width="3.125" style="1" customWidth="1"/>
    <col min="30" max="30" width="5.625" style="1" customWidth="1"/>
    <col min="31" max="31" width="7.625" style="246" customWidth="1"/>
    <col min="32" max="32" width="4.125" style="1" customWidth="1"/>
    <col min="33" max="35" width="4.25" style="1" customWidth="1"/>
    <col min="36" max="36" width="4.125" style="1" customWidth="1"/>
    <col min="37" max="37" width="4.625" style="1" customWidth="1"/>
    <col min="38" max="16384" width="9" style="1"/>
  </cols>
  <sheetData>
    <row r="1" spans="1:38" ht="41.25" customHeight="1" thickBot="1" x14ac:dyDescent="0.2">
      <c r="A1" s="603" t="s">
        <v>579</v>
      </c>
      <c r="B1" s="603"/>
      <c r="C1" s="603"/>
      <c r="D1" s="603"/>
      <c r="E1" s="603"/>
      <c r="F1" s="603"/>
      <c r="G1" s="603"/>
      <c r="H1" s="603"/>
      <c r="I1" s="603"/>
      <c r="J1" s="603"/>
      <c r="K1" s="603"/>
      <c r="L1" s="603"/>
      <c r="M1" s="603"/>
      <c r="N1" s="603"/>
      <c r="O1" s="603"/>
      <c r="P1" s="603"/>
      <c r="Q1" s="603"/>
      <c r="R1" s="603"/>
      <c r="S1" s="603"/>
      <c r="T1" s="603"/>
      <c r="U1" s="603"/>
      <c r="V1" s="603"/>
      <c r="W1" s="603"/>
      <c r="X1" s="603"/>
      <c r="Y1" s="603"/>
      <c r="Z1" s="603"/>
      <c r="AA1" s="603"/>
      <c r="AB1" s="603"/>
      <c r="AC1" s="603"/>
      <c r="AD1" s="603"/>
      <c r="AE1" s="603"/>
      <c r="AF1" s="603"/>
      <c r="AG1" s="603"/>
      <c r="AH1" s="603"/>
      <c r="AI1" s="603"/>
      <c r="AJ1" s="603"/>
      <c r="AK1" s="603"/>
    </row>
    <row r="2" spans="1:38" ht="31.5" customHeight="1" x14ac:dyDescent="0.15">
      <c r="A2" s="2" t="s">
        <v>0</v>
      </c>
      <c r="B2" s="3"/>
      <c r="C2" s="3"/>
      <c r="D2" s="3"/>
      <c r="E2" s="3"/>
      <c r="F2" s="3"/>
      <c r="G2" s="3"/>
      <c r="H2" s="3"/>
      <c r="I2" s="3"/>
      <c r="J2" s="3"/>
      <c r="K2" s="3"/>
      <c r="L2" s="3"/>
      <c r="M2" s="3"/>
      <c r="N2" s="3"/>
      <c r="O2" s="3"/>
      <c r="P2" s="3"/>
      <c r="Q2" s="3"/>
      <c r="R2" s="3"/>
      <c r="S2" s="3"/>
      <c r="T2" s="3"/>
      <c r="U2" s="3"/>
      <c r="W2" s="4"/>
      <c r="X2" s="5"/>
      <c r="Y2" s="604" t="s">
        <v>1</v>
      </c>
      <c r="Z2" s="605"/>
      <c r="AA2" s="605"/>
      <c r="AB2" s="605"/>
      <c r="AC2" s="605"/>
      <c r="AD2" s="606" t="s">
        <v>2</v>
      </c>
      <c r="AE2" s="605"/>
      <c r="AF2" s="605"/>
      <c r="AG2" s="605"/>
      <c r="AH2" s="605"/>
      <c r="AI2" s="605"/>
      <c r="AJ2" s="605"/>
      <c r="AK2" s="607"/>
    </row>
    <row r="3" spans="1:38" ht="31.5" customHeight="1" thickBot="1" x14ac:dyDescent="0.2">
      <c r="A3" s="2" t="s">
        <v>602</v>
      </c>
      <c r="B3" s="3"/>
      <c r="C3" s="3"/>
      <c r="D3" s="3"/>
      <c r="E3" s="3"/>
      <c r="F3" s="3"/>
      <c r="G3" s="3"/>
      <c r="H3" s="3"/>
      <c r="I3" s="3"/>
      <c r="J3" s="3"/>
      <c r="K3" s="3"/>
      <c r="L3" s="3"/>
      <c r="M3" s="3"/>
      <c r="N3" s="3"/>
      <c r="O3" s="3"/>
      <c r="P3" s="3"/>
      <c r="Q3" s="3"/>
      <c r="R3" s="3"/>
      <c r="S3" s="3"/>
      <c r="T3" s="3"/>
      <c r="U3" s="3"/>
      <c r="W3" s="7" t="s">
        <v>724</v>
      </c>
      <c r="X3" s="5"/>
      <c r="Y3" s="624"/>
      <c r="Z3" s="625"/>
      <c r="AA3" s="625"/>
      <c r="AB3" s="625"/>
      <c r="AC3" s="625"/>
      <c r="AD3" s="626"/>
      <c r="AE3" s="625"/>
      <c r="AF3" s="625"/>
      <c r="AG3" s="625"/>
      <c r="AH3" s="625"/>
      <c r="AI3" s="625"/>
      <c r="AJ3" s="625"/>
      <c r="AK3" s="627"/>
    </row>
    <row r="4" spans="1:38" ht="17.25" customHeight="1" thickBot="1" x14ac:dyDescent="0.2">
      <c r="D4" s="8"/>
      <c r="E4" s="8"/>
      <c r="F4" s="8"/>
      <c r="G4" s="8"/>
      <c r="H4" s="8"/>
      <c r="I4" s="8"/>
      <c r="J4" s="8"/>
      <c r="K4" s="8"/>
      <c r="L4" s="8"/>
      <c r="M4" s="8"/>
      <c r="N4" s="8"/>
      <c r="O4" s="8"/>
      <c r="P4" s="8"/>
      <c r="Q4" s="8"/>
      <c r="R4" s="8"/>
      <c r="S4" s="8"/>
      <c r="T4" s="8"/>
      <c r="U4" s="8"/>
      <c r="V4" s="8"/>
      <c r="W4" s="9"/>
      <c r="X4" s="9"/>
      <c r="Y4" s="9"/>
      <c r="Z4" s="9"/>
      <c r="AA4" s="9"/>
      <c r="AB4" s="9"/>
      <c r="AC4" s="9"/>
      <c r="AD4" s="10"/>
      <c r="AE4" s="10"/>
      <c r="AF4" s="10"/>
      <c r="AG4" s="10"/>
      <c r="AH4" s="10"/>
      <c r="AI4" s="10"/>
      <c r="AJ4" s="10"/>
    </row>
    <row r="5" spans="1:38" ht="58.5" customHeight="1" thickTop="1" thickBot="1" x14ac:dyDescent="0.2">
      <c r="A5" s="612" t="s">
        <v>3</v>
      </c>
      <c r="B5" s="613"/>
      <c r="C5" s="614"/>
      <c r="D5" s="615" t="s">
        <v>4</v>
      </c>
      <c r="E5" s="613"/>
      <c r="F5" s="613"/>
      <c r="G5" s="613"/>
      <c r="H5" s="11" t="s">
        <v>5</v>
      </c>
      <c r="I5" s="616" t="s">
        <v>6</v>
      </c>
      <c r="J5" s="617"/>
      <c r="K5" s="618"/>
      <c r="L5" s="12" t="s">
        <v>7</v>
      </c>
      <c r="M5" s="619" t="s">
        <v>8</v>
      </c>
      <c r="N5" s="617"/>
      <c r="O5" s="620"/>
      <c r="P5" s="616" t="s">
        <v>9</v>
      </c>
      <c r="Q5" s="617"/>
      <c r="R5" s="621"/>
      <c r="T5" s="612" t="s">
        <v>3</v>
      </c>
      <c r="U5" s="613"/>
      <c r="V5" s="614"/>
      <c r="W5" s="622" t="s">
        <v>603</v>
      </c>
      <c r="X5" s="623"/>
      <c r="Y5" s="623"/>
      <c r="Z5" s="623"/>
      <c r="AA5" s="11" t="s">
        <v>5</v>
      </c>
      <c r="AB5" s="616" t="s">
        <v>6</v>
      </c>
      <c r="AC5" s="617"/>
      <c r="AD5" s="618"/>
      <c r="AE5" s="12" t="s">
        <v>7</v>
      </c>
      <c r="AF5" s="619" t="s">
        <v>8</v>
      </c>
      <c r="AG5" s="617"/>
      <c r="AH5" s="620"/>
      <c r="AI5" s="616" t="s">
        <v>9</v>
      </c>
      <c r="AJ5" s="617"/>
      <c r="AK5" s="621"/>
    </row>
    <row r="6" spans="1:38" ht="20.100000000000001" customHeight="1" x14ac:dyDescent="0.15">
      <c r="A6" s="511" t="s">
        <v>604</v>
      </c>
      <c r="B6" s="514" t="s">
        <v>605</v>
      </c>
      <c r="C6" s="515"/>
      <c r="D6" s="152" t="s">
        <v>606</v>
      </c>
      <c r="E6" s="14" t="s">
        <v>607</v>
      </c>
      <c r="F6" s="15">
        <v>1</v>
      </c>
      <c r="G6" s="16" t="s">
        <v>608</v>
      </c>
      <c r="H6" s="586" t="s">
        <v>609</v>
      </c>
      <c r="I6" s="426"/>
      <c r="J6" s="17" t="str">
        <f t="shared" ref="J6:J73" si="0">IF(ASC(UPPER(I6))="A",5,IF(ASC(UPPER(I6))="B",4,IF(ASC(UPPER(I6))="C",3,IF(ASC(UPPER(I6))="D",2,IF(ASC(UPPER(I6))="K",0,IF(ASC(UPPER(I6))="","-","？"))))))</f>
        <v>-</v>
      </c>
      <c r="K6" s="387">
        <f>IF(I6="A",2,IF(I6="B",2,IF(I6="C",2,IF(I6="N",2,))))</f>
        <v>0</v>
      </c>
      <c r="L6" s="536">
        <f>SUM(K6:K17)</f>
        <v>0</v>
      </c>
      <c r="M6" s="19"/>
      <c r="N6" s="20"/>
      <c r="O6" s="21"/>
      <c r="P6" s="22"/>
      <c r="Q6" s="20"/>
      <c r="R6" s="23"/>
      <c r="T6" s="511" t="s">
        <v>610</v>
      </c>
      <c r="U6" s="539" t="s">
        <v>18</v>
      </c>
      <c r="V6" s="540"/>
      <c r="W6" s="24" t="s">
        <v>611</v>
      </c>
      <c r="X6" s="14" t="s">
        <v>607</v>
      </c>
      <c r="Y6" s="15">
        <v>1</v>
      </c>
      <c r="Z6" s="25" t="s">
        <v>608</v>
      </c>
      <c r="AA6" s="568" t="s">
        <v>612</v>
      </c>
      <c r="AB6" s="426"/>
      <c r="AC6" s="26" t="str">
        <f t="shared" ref="AC6:AC50" si="1">IF(ASC(UPPER(AB6))="A",5,IF(ASC(UPPER(AB6))="B",4,IF(ASC(UPPER(AB6))="C",3,IF(ASC(UPPER(AB6))="D",2,IF(ASC(UPPER(AB6))="K",0,IF(ASC(UPPER(AB6))="","-","？"))))))</f>
        <v>-</v>
      </c>
      <c r="AD6" s="39">
        <f>IF(AB6="A",2,IF(AB6="B",2,IF(AB6="C",2,IF(AB6="N",2,))))</f>
        <v>0</v>
      </c>
      <c r="AE6" s="536">
        <f>SUM(AD6:AD26)</f>
        <v>0</v>
      </c>
      <c r="AF6" s="28"/>
      <c r="AG6" s="29"/>
      <c r="AH6" s="30"/>
      <c r="AI6" s="31"/>
      <c r="AJ6" s="32"/>
      <c r="AK6" s="158"/>
    </row>
    <row r="7" spans="1:38" ht="20.100000000000001" customHeight="1" x14ac:dyDescent="0.15">
      <c r="A7" s="512"/>
      <c r="B7" s="516"/>
      <c r="C7" s="517"/>
      <c r="D7" s="49" t="s">
        <v>613</v>
      </c>
      <c r="E7" s="35" t="s">
        <v>607</v>
      </c>
      <c r="F7" s="36">
        <v>1</v>
      </c>
      <c r="G7" s="37" t="s">
        <v>608</v>
      </c>
      <c r="H7" s="571"/>
      <c r="I7" s="438"/>
      <c r="J7" s="138" t="str">
        <f t="shared" si="0"/>
        <v>-</v>
      </c>
      <c r="K7" s="388">
        <f t="shared" ref="K7:K13" si="2">IF(I7="A",1,IF(I7="B",1,IF(I7="C",1,IF(I7="N",1,))))</f>
        <v>0</v>
      </c>
      <c r="L7" s="537"/>
      <c r="M7" s="40"/>
      <c r="N7" s="41"/>
      <c r="O7" s="42"/>
      <c r="P7" s="43"/>
      <c r="Q7" s="41"/>
      <c r="R7" s="44"/>
      <c r="T7" s="512"/>
      <c r="U7" s="541"/>
      <c r="V7" s="542"/>
      <c r="W7" s="136" t="s">
        <v>614</v>
      </c>
      <c r="X7" s="35" t="s">
        <v>607</v>
      </c>
      <c r="Y7" s="45">
        <v>1</v>
      </c>
      <c r="Z7" s="37" t="s">
        <v>608</v>
      </c>
      <c r="AA7" s="545"/>
      <c r="AB7" s="438"/>
      <c r="AC7" s="38" t="str">
        <f t="shared" si="1"/>
        <v>-</v>
      </c>
      <c r="AD7" s="39">
        <f t="shared" ref="AD7:AD12" si="3">IF(AB7="A",2,IF(AB7="B",2,IF(AB7="C",2,IF(AB7="N",2,))))</f>
        <v>0</v>
      </c>
      <c r="AE7" s="537"/>
      <c r="AF7" s="28"/>
      <c r="AG7" s="29"/>
      <c r="AH7" s="30"/>
      <c r="AI7" s="46"/>
      <c r="AJ7" s="47"/>
      <c r="AK7" s="160"/>
    </row>
    <row r="8" spans="1:38" ht="20.100000000000001" customHeight="1" x14ac:dyDescent="0.15">
      <c r="A8" s="512"/>
      <c r="B8" s="516"/>
      <c r="C8" s="517"/>
      <c r="D8" s="49" t="s">
        <v>615</v>
      </c>
      <c r="E8" s="35" t="s">
        <v>607</v>
      </c>
      <c r="F8" s="36">
        <v>1</v>
      </c>
      <c r="G8" s="37" t="s">
        <v>608</v>
      </c>
      <c r="H8" s="571"/>
      <c r="I8" s="438"/>
      <c r="J8" s="138" t="str">
        <f t="shared" si="0"/>
        <v>-</v>
      </c>
      <c r="K8" s="388">
        <f t="shared" si="2"/>
        <v>0</v>
      </c>
      <c r="L8" s="537"/>
      <c r="M8" s="40"/>
      <c r="N8" s="41"/>
      <c r="O8" s="42"/>
      <c r="P8" s="43"/>
      <c r="Q8" s="41"/>
      <c r="R8" s="44"/>
      <c r="T8" s="512"/>
      <c r="U8" s="541"/>
      <c r="V8" s="542"/>
      <c r="W8" s="136" t="s">
        <v>616</v>
      </c>
      <c r="X8" s="35" t="s">
        <v>607</v>
      </c>
      <c r="Y8" s="45">
        <v>1</v>
      </c>
      <c r="Z8" s="37" t="s">
        <v>608</v>
      </c>
      <c r="AA8" s="545"/>
      <c r="AB8" s="438"/>
      <c r="AC8" s="38" t="str">
        <f t="shared" si="1"/>
        <v>-</v>
      </c>
      <c r="AD8" s="39">
        <f t="shared" si="3"/>
        <v>0</v>
      </c>
      <c r="AE8" s="537"/>
      <c r="AF8" s="28"/>
      <c r="AG8" s="29"/>
      <c r="AH8" s="30"/>
      <c r="AI8" s="46"/>
      <c r="AJ8" s="47"/>
      <c r="AK8" s="160"/>
    </row>
    <row r="9" spans="1:38" ht="20.100000000000001" customHeight="1" x14ac:dyDescent="0.15">
      <c r="A9" s="512"/>
      <c r="B9" s="516"/>
      <c r="C9" s="517"/>
      <c r="D9" s="118" t="s">
        <v>617</v>
      </c>
      <c r="E9" s="35" t="s">
        <v>607</v>
      </c>
      <c r="F9" s="36">
        <v>1</v>
      </c>
      <c r="G9" s="37" t="s">
        <v>608</v>
      </c>
      <c r="H9" s="571"/>
      <c r="I9" s="438"/>
      <c r="J9" s="138" t="str">
        <f t="shared" si="0"/>
        <v>-</v>
      </c>
      <c r="K9" s="388">
        <f>IF(I9="A",2,IF(I9="B",2,IF(I9="C",2,IF(I9="N",2,))))</f>
        <v>0</v>
      </c>
      <c r="L9" s="537"/>
      <c r="M9" s="40"/>
      <c r="N9" s="41"/>
      <c r="O9" s="42"/>
      <c r="P9" s="43"/>
      <c r="Q9" s="41"/>
      <c r="R9" s="44"/>
      <c r="T9" s="512"/>
      <c r="U9" s="541"/>
      <c r="V9" s="542"/>
      <c r="W9" s="34" t="s">
        <v>618</v>
      </c>
      <c r="X9" s="35" t="s">
        <v>607</v>
      </c>
      <c r="Y9" s="45">
        <v>1</v>
      </c>
      <c r="Z9" s="37" t="s">
        <v>608</v>
      </c>
      <c r="AA9" s="545"/>
      <c r="AB9" s="438"/>
      <c r="AC9" s="38" t="str">
        <f t="shared" si="1"/>
        <v>-</v>
      </c>
      <c r="AD9" s="39">
        <f>IF(AB9="A",1,IF(AB9="B",1,IF(AB9="C",1,IF(AB9="N",1,))))</f>
        <v>0</v>
      </c>
      <c r="AE9" s="537"/>
      <c r="AF9" s="28"/>
      <c r="AG9" s="29"/>
      <c r="AH9" s="30"/>
      <c r="AI9" s="46"/>
      <c r="AJ9" s="47"/>
      <c r="AK9" s="160"/>
    </row>
    <row r="10" spans="1:38" ht="20.100000000000001" customHeight="1" x14ac:dyDescent="0.15">
      <c r="A10" s="512"/>
      <c r="B10" s="516"/>
      <c r="C10" s="517"/>
      <c r="D10" s="34" t="s">
        <v>619</v>
      </c>
      <c r="E10" s="35" t="s">
        <v>607</v>
      </c>
      <c r="F10" s="36">
        <v>1</v>
      </c>
      <c r="G10" s="37" t="s">
        <v>608</v>
      </c>
      <c r="H10" s="571"/>
      <c r="I10" s="438"/>
      <c r="J10" s="138" t="str">
        <f t="shared" si="0"/>
        <v>-</v>
      </c>
      <c r="K10" s="388">
        <f t="shared" si="2"/>
        <v>0</v>
      </c>
      <c r="L10" s="537"/>
      <c r="M10" s="40"/>
      <c r="N10" s="41"/>
      <c r="O10" s="42"/>
      <c r="P10" s="43"/>
      <c r="Q10" s="41"/>
      <c r="R10" s="44"/>
      <c r="S10" s="62"/>
      <c r="T10" s="512"/>
      <c r="U10" s="541"/>
      <c r="V10" s="542"/>
      <c r="W10" s="34" t="s">
        <v>620</v>
      </c>
      <c r="X10" s="35" t="s">
        <v>607</v>
      </c>
      <c r="Y10" s="45">
        <v>1</v>
      </c>
      <c r="Z10" s="37" t="s">
        <v>608</v>
      </c>
      <c r="AA10" s="545"/>
      <c r="AB10" s="438"/>
      <c r="AC10" s="38" t="str">
        <f t="shared" si="1"/>
        <v>-</v>
      </c>
      <c r="AD10" s="39">
        <f t="shared" ref="AD10:AD14" si="4">IF(AB10="A",1,IF(AB10="B",1,IF(AB10="C",1,IF(AB10="N",1,))))</f>
        <v>0</v>
      </c>
      <c r="AE10" s="537"/>
      <c r="AF10" s="28"/>
      <c r="AG10" s="29"/>
      <c r="AH10" s="30"/>
      <c r="AI10" s="46"/>
      <c r="AJ10" s="47"/>
      <c r="AK10" s="160"/>
      <c r="AL10" s="62"/>
    </row>
    <row r="11" spans="1:38" ht="20.100000000000001" customHeight="1" x14ac:dyDescent="0.15">
      <c r="A11" s="512"/>
      <c r="B11" s="516"/>
      <c r="C11" s="517"/>
      <c r="D11" s="34" t="s">
        <v>621</v>
      </c>
      <c r="E11" s="35" t="s">
        <v>622</v>
      </c>
      <c r="F11" s="36">
        <v>1</v>
      </c>
      <c r="G11" s="37" t="s">
        <v>623</v>
      </c>
      <c r="H11" s="571"/>
      <c r="I11" s="438"/>
      <c r="J11" s="138" t="str">
        <f t="shared" si="0"/>
        <v>-</v>
      </c>
      <c r="K11" s="388">
        <f t="shared" si="2"/>
        <v>0</v>
      </c>
      <c r="L11" s="537"/>
      <c r="M11" s="40"/>
      <c r="N11" s="41"/>
      <c r="O11" s="42"/>
      <c r="P11" s="43"/>
      <c r="Q11" s="41"/>
      <c r="R11" s="44"/>
      <c r="S11" s="62"/>
      <c r="T11" s="512"/>
      <c r="U11" s="541"/>
      <c r="V11" s="542"/>
      <c r="W11" s="34" t="s">
        <v>624</v>
      </c>
      <c r="X11" s="35" t="s">
        <v>622</v>
      </c>
      <c r="Y11" s="45">
        <v>1</v>
      </c>
      <c r="Z11" s="37" t="s">
        <v>623</v>
      </c>
      <c r="AA11" s="545"/>
      <c r="AB11" s="438"/>
      <c r="AC11" s="38" t="str">
        <f t="shared" si="1"/>
        <v>-</v>
      </c>
      <c r="AD11" s="39">
        <f t="shared" si="4"/>
        <v>0</v>
      </c>
      <c r="AE11" s="537"/>
      <c r="AF11" s="28"/>
      <c r="AG11" s="29"/>
      <c r="AH11" s="30"/>
      <c r="AI11" s="46"/>
      <c r="AJ11" s="47"/>
      <c r="AK11" s="160"/>
    </row>
    <row r="12" spans="1:38" ht="20.100000000000001" customHeight="1" x14ac:dyDescent="0.15">
      <c r="A12" s="512"/>
      <c r="B12" s="516"/>
      <c r="C12" s="517"/>
      <c r="D12" s="49" t="s">
        <v>625</v>
      </c>
      <c r="E12" s="35" t="s">
        <v>622</v>
      </c>
      <c r="F12" s="36">
        <v>1</v>
      </c>
      <c r="G12" s="37" t="s">
        <v>623</v>
      </c>
      <c r="H12" s="571"/>
      <c r="I12" s="427"/>
      <c r="J12" s="38" t="str">
        <f t="shared" si="0"/>
        <v>-</v>
      </c>
      <c r="K12" s="388">
        <f t="shared" si="2"/>
        <v>0</v>
      </c>
      <c r="L12" s="537"/>
      <c r="M12" s="40"/>
      <c r="N12" s="41"/>
      <c r="O12" s="42"/>
      <c r="P12" s="43"/>
      <c r="Q12" s="41"/>
      <c r="R12" s="44"/>
      <c r="S12" s="62"/>
      <c r="T12" s="512"/>
      <c r="U12" s="541"/>
      <c r="V12" s="542"/>
      <c r="W12" s="34" t="s">
        <v>626</v>
      </c>
      <c r="X12" s="35" t="s">
        <v>622</v>
      </c>
      <c r="Y12" s="45">
        <v>1</v>
      </c>
      <c r="Z12" s="37" t="s">
        <v>623</v>
      </c>
      <c r="AA12" s="545"/>
      <c r="AB12" s="438"/>
      <c r="AC12" s="38" t="str">
        <f t="shared" si="1"/>
        <v>-</v>
      </c>
      <c r="AD12" s="39">
        <f t="shared" si="3"/>
        <v>0</v>
      </c>
      <c r="AE12" s="537"/>
      <c r="AF12" s="28"/>
      <c r="AG12" s="29"/>
      <c r="AH12" s="30"/>
      <c r="AI12" s="46"/>
      <c r="AJ12" s="47"/>
      <c r="AK12" s="160"/>
      <c r="AL12" s="62"/>
    </row>
    <row r="13" spans="1:38" ht="20.100000000000001" customHeight="1" x14ac:dyDescent="0.15">
      <c r="A13" s="512"/>
      <c r="B13" s="516"/>
      <c r="C13" s="517"/>
      <c r="D13" s="49" t="s">
        <v>627</v>
      </c>
      <c r="E13" s="35" t="s">
        <v>622</v>
      </c>
      <c r="F13" s="36">
        <v>1</v>
      </c>
      <c r="G13" s="37" t="s">
        <v>623</v>
      </c>
      <c r="H13" s="571"/>
      <c r="I13" s="427"/>
      <c r="J13" s="38" t="str">
        <f t="shared" si="0"/>
        <v>-</v>
      </c>
      <c r="K13" s="388">
        <f t="shared" si="2"/>
        <v>0</v>
      </c>
      <c r="L13" s="537"/>
      <c r="M13" s="40"/>
      <c r="N13" s="41"/>
      <c r="O13" s="42"/>
      <c r="P13" s="43"/>
      <c r="Q13" s="41"/>
      <c r="R13" s="44"/>
      <c r="S13" s="62"/>
      <c r="T13" s="512"/>
      <c r="U13" s="541"/>
      <c r="V13" s="542"/>
      <c r="W13" s="34" t="s">
        <v>628</v>
      </c>
      <c r="X13" s="35" t="s">
        <v>622</v>
      </c>
      <c r="Y13" s="45">
        <v>1</v>
      </c>
      <c r="Z13" s="37" t="s">
        <v>623</v>
      </c>
      <c r="AA13" s="545"/>
      <c r="AB13" s="427"/>
      <c r="AC13" s="38" t="str">
        <f t="shared" si="1"/>
        <v>-</v>
      </c>
      <c r="AD13" s="39">
        <f t="shared" si="4"/>
        <v>0</v>
      </c>
      <c r="AE13" s="537"/>
      <c r="AF13" s="28"/>
      <c r="AG13" s="29"/>
      <c r="AH13" s="30"/>
      <c r="AI13" s="46"/>
      <c r="AJ13" s="47"/>
      <c r="AK13" s="160"/>
      <c r="AL13" s="62"/>
    </row>
    <row r="14" spans="1:38" ht="20.100000000000001" customHeight="1" x14ac:dyDescent="0.15">
      <c r="A14" s="512"/>
      <c r="B14" s="516"/>
      <c r="C14" s="517"/>
      <c r="D14" s="49" t="s">
        <v>629</v>
      </c>
      <c r="E14" s="35" t="s">
        <v>622</v>
      </c>
      <c r="F14" s="36">
        <v>1</v>
      </c>
      <c r="G14" s="37" t="s">
        <v>623</v>
      </c>
      <c r="H14" s="571"/>
      <c r="I14" s="427"/>
      <c r="J14" s="38" t="str">
        <f t="shared" si="0"/>
        <v>-</v>
      </c>
      <c r="K14" s="388">
        <f>IF(I14="A",2,IF(I14="B",2,IF(I14="C",2,IF(I14="N",2,))))</f>
        <v>0</v>
      </c>
      <c r="L14" s="537"/>
      <c r="M14" s="50"/>
      <c r="N14" s="483">
        <f>P88</f>
        <v>0</v>
      </c>
      <c r="O14" s="52" t="str">
        <f>IF(COUNTIF(J6:J15,"&gt;2")&lt;10,"未達","")</f>
        <v>未達</v>
      </c>
      <c r="P14" s="43"/>
      <c r="Q14" s="41"/>
      <c r="R14" s="44"/>
      <c r="S14" s="62"/>
      <c r="T14" s="512"/>
      <c r="U14" s="541"/>
      <c r="V14" s="542"/>
      <c r="W14" s="34" t="s">
        <v>630</v>
      </c>
      <c r="X14" s="35" t="s">
        <v>622</v>
      </c>
      <c r="Y14" s="45">
        <v>1</v>
      </c>
      <c r="Z14" s="37" t="s">
        <v>623</v>
      </c>
      <c r="AA14" s="545"/>
      <c r="AB14" s="427"/>
      <c r="AC14" s="38" t="str">
        <f t="shared" si="1"/>
        <v>-</v>
      </c>
      <c r="AD14" s="39">
        <f t="shared" si="4"/>
        <v>0</v>
      </c>
      <c r="AE14" s="537"/>
      <c r="AF14" s="28"/>
      <c r="AG14" s="29"/>
      <c r="AH14" s="30"/>
      <c r="AI14" s="46"/>
      <c r="AJ14" s="47"/>
      <c r="AK14" s="160"/>
      <c r="AL14" s="62"/>
    </row>
    <row r="15" spans="1:38" ht="20.100000000000001" customHeight="1" x14ac:dyDescent="0.15">
      <c r="A15" s="512"/>
      <c r="B15" s="516"/>
      <c r="C15" s="517"/>
      <c r="D15" s="53" t="s">
        <v>631</v>
      </c>
      <c r="E15" s="54" t="s">
        <v>622</v>
      </c>
      <c r="F15" s="55">
        <v>1</v>
      </c>
      <c r="G15" s="56" t="s">
        <v>623</v>
      </c>
      <c r="H15" s="572"/>
      <c r="I15" s="428"/>
      <c r="J15" s="57" t="str">
        <f t="shared" si="0"/>
        <v>-</v>
      </c>
      <c r="K15" s="389">
        <f>IF(I15="A",2,IF(I15="B",2,IF(I15="C",2,IF(I15="N",2,))))</f>
        <v>0</v>
      </c>
      <c r="L15" s="537"/>
      <c r="M15" s="59" t="s">
        <v>622</v>
      </c>
      <c r="N15" s="60">
        <f>O87*F15</f>
        <v>0</v>
      </c>
      <c r="O15" s="61" t="s">
        <v>623</v>
      </c>
      <c r="P15" s="43"/>
      <c r="Q15" s="41"/>
      <c r="R15" s="44"/>
      <c r="S15" s="62"/>
      <c r="T15" s="512"/>
      <c r="U15" s="541"/>
      <c r="V15" s="542"/>
      <c r="W15" s="34" t="s">
        <v>453</v>
      </c>
      <c r="X15" s="35" t="s">
        <v>622</v>
      </c>
      <c r="Y15" s="45">
        <v>1</v>
      </c>
      <c r="Z15" s="37" t="s">
        <v>623</v>
      </c>
      <c r="AA15" s="545"/>
      <c r="AB15" s="427"/>
      <c r="AC15" s="38" t="str">
        <f t="shared" si="1"/>
        <v>-</v>
      </c>
      <c r="AD15" s="39">
        <f>IF(AB15="A",2,IF(AB15="B",2,IF(AB15="C",2,IF(AB15="N",2,))))</f>
        <v>0</v>
      </c>
      <c r="AE15" s="537"/>
      <c r="AF15" s="28"/>
      <c r="AG15" s="29"/>
      <c r="AH15" s="30"/>
      <c r="AI15" s="46"/>
      <c r="AJ15" s="47"/>
      <c r="AK15" s="160"/>
      <c r="AL15" s="62"/>
    </row>
    <row r="16" spans="1:38" ht="20.100000000000001" customHeight="1" x14ac:dyDescent="0.15">
      <c r="A16" s="512"/>
      <c r="B16" s="516"/>
      <c r="C16" s="517"/>
      <c r="D16" s="65" t="s">
        <v>632</v>
      </c>
      <c r="E16" s="66" t="s">
        <v>622</v>
      </c>
      <c r="F16" s="67">
        <v>0.5</v>
      </c>
      <c r="G16" s="68" t="s">
        <v>623</v>
      </c>
      <c r="H16" s="570" t="s">
        <v>32</v>
      </c>
      <c r="I16" s="429"/>
      <c r="J16" s="69" t="str">
        <f t="shared" si="0"/>
        <v>-</v>
      </c>
      <c r="K16" s="390">
        <f t="shared" ref="K16:K73" si="5">IF(I16="A",2,IF(I16="B",2,IF(I16="C",2,IF(I16="N",2,))))</f>
        <v>0</v>
      </c>
      <c r="L16" s="537"/>
      <c r="M16" s="71"/>
      <c r="N16" s="72">
        <f>P101</f>
        <v>0</v>
      </c>
      <c r="O16" s="52" t="str">
        <f>IF(COUNTIF(J16:J17,"&gt;2")&lt;1,"未達","")</f>
        <v>未達</v>
      </c>
      <c r="P16" s="575" t="str">
        <f>IF(Q17="-","-",IF(Q17&gt;5,"？",IF(Q17=5,"AAA",IF(Q17&gt;=4.5,"AA",IF(Q17&gt;=4,"A",IF(Q17&gt;=3.5,"B",IF(Q17&gt;=3,"C","？")))))))</f>
        <v>-</v>
      </c>
      <c r="Q16" s="576"/>
      <c r="R16" s="577"/>
      <c r="S16" s="62"/>
      <c r="T16" s="512"/>
      <c r="U16" s="541"/>
      <c r="V16" s="542"/>
      <c r="W16" s="49" t="s">
        <v>452</v>
      </c>
      <c r="X16" s="63" t="s">
        <v>607</v>
      </c>
      <c r="Y16" s="45">
        <v>1</v>
      </c>
      <c r="Z16" s="64" t="s">
        <v>608</v>
      </c>
      <c r="AA16" s="545"/>
      <c r="AB16" s="427"/>
      <c r="AC16" s="38" t="str">
        <f t="shared" si="1"/>
        <v>-</v>
      </c>
      <c r="AD16" s="39">
        <f>IF(AB16="A",2,IF(AB16="B",2,IF(AB16="C",2,IF(AB16="N",2,))))</f>
        <v>0</v>
      </c>
      <c r="AE16" s="537"/>
      <c r="AF16" s="28"/>
      <c r="AG16" s="29"/>
      <c r="AH16" s="30"/>
      <c r="AI16" s="46"/>
      <c r="AJ16" s="47"/>
      <c r="AK16" s="160"/>
      <c r="AL16" s="62"/>
    </row>
    <row r="17" spans="1:38" ht="20.100000000000001" customHeight="1" thickBot="1" x14ac:dyDescent="0.2">
      <c r="A17" s="513"/>
      <c r="B17" s="518"/>
      <c r="C17" s="519"/>
      <c r="D17" s="74" t="s">
        <v>633</v>
      </c>
      <c r="E17" s="75" t="s">
        <v>607</v>
      </c>
      <c r="F17" s="76">
        <v>0.5</v>
      </c>
      <c r="G17" s="77" t="s">
        <v>608</v>
      </c>
      <c r="H17" s="507"/>
      <c r="I17" s="430"/>
      <c r="J17" s="78" t="str">
        <f t="shared" si="0"/>
        <v>-</v>
      </c>
      <c r="K17" s="390">
        <f t="shared" si="5"/>
        <v>0</v>
      </c>
      <c r="L17" s="401" t="s">
        <v>634</v>
      </c>
      <c r="M17" s="79" t="s">
        <v>607</v>
      </c>
      <c r="N17" s="80">
        <f>O100*F17</f>
        <v>0</v>
      </c>
      <c r="O17" s="81" t="s">
        <v>608</v>
      </c>
      <c r="P17" s="82" t="s">
        <v>607</v>
      </c>
      <c r="Q17" s="83" t="str">
        <f>IF(SUM(N15,N17)=0,"-",ROUND((N14*F15+N16*F16)/SUM(N15,N17),1))</f>
        <v>-</v>
      </c>
      <c r="R17" s="84" t="s">
        <v>608</v>
      </c>
      <c r="S17" s="62"/>
      <c r="T17" s="512"/>
      <c r="U17" s="541"/>
      <c r="V17" s="542"/>
      <c r="W17" s="49" t="s">
        <v>454</v>
      </c>
      <c r="X17" s="35" t="s">
        <v>607</v>
      </c>
      <c r="Y17" s="45">
        <v>1</v>
      </c>
      <c r="Z17" s="37" t="s">
        <v>608</v>
      </c>
      <c r="AA17" s="545"/>
      <c r="AB17" s="427"/>
      <c r="AC17" s="38" t="str">
        <f t="shared" si="1"/>
        <v>-</v>
      </c>
      <c r="AD17" s="39">
        <f t="shared" ref="AD17" si="6">IF(AB17="A",1,IF(AB17="B",1,IF(AB17="C",1,IF(AB17="N",1,))))</f>
        <v>0</v>
      </c>
      <c r="AE17" s="537"/>
      <c r="AF17" s="73"/>
      <c r="AG17" s="483">
        <f>AF88</f>
        <v>0</v>
      </c>
      <c r="AH17" s="52" t="str">
        <f>IF(COUNTIF(AC6:AC18,"&gt;2")&lt;13,"未達","")</f>
        <v>未達</v>
      </c>
      <c r="AI17" s="46"/>
      <c r="AJ17" s="47"/>
      <c r="AK17" s="160"/>
      <c r="AL17" s="62"/>
    </row>
    <row r="18" spans="1:38" ht="20.100000000000001" customHeight="1" x14ac:dyDescent="0.15">
      <c r="A18" s="511" t="s">
        <v>635</v>
      </c>
      <c r="B18" s="578" t="s">
        <v>636</v>
      </c>
      <c r="C18" s="515"/>
      <c r="D18" s="432" t="s">
        <v>455</v>
      </c>
      <c r="E18" s="433" t="s">
        <v>607</v>
      </c>
      <c r="F18" s="434">
        <v>1</v>
      </c>
      <c r="G18" s="435" t="s">
        <v>608</v>
      </c>
      <c r="H18" s="478" t="s">
        <v>42</v>
      </c>
      <c r="I18" s="426"/>
      <c r="J18" s="436" t="str">
        <f t="shared" si="0"/>
        <v>-</v>
      </c>
      <c r="K18" s="27">
        <f t="shared" si="5"/>
        <v>0</v>
      </c>
      <c r="L18" s="479">
        <f>SUM(K18:K19)</f>
        <v>0</v>
      </c>
      <c r="M18" s="50"/>
      <c r="N18" s="483">
        <f>P113</f>
        <v>0</v>
      </c>
      <c r="O18" s="52" t="str">
        <f>IF(COUNTIF(J18,"&gt;2")&lt;1,"未達","")</f>
        <v>未達</v>
      </c>
      <c r="P18" s="575" t="str">
        <f>IF(Q19="-","-",IF(Q19&gt;5,"？",IF(Q19=5,"AAA",IF(Q19&gt;=4.5,"AA",IF(Q19&gt;=4,"A",IF(Q19&gt;=3.5,"B",IF(Q19&gt;=3,"C","？")))))))</f>
        <v>-</v>
      </c>
      <c r="Q18" s="576"/>
      <c r="R18" s="577"/>
      <c r="S18" s="62"/>
      <c r="T18" s="512"/>
      <c r="U18" s="541"/>
      <c r="V18" s="542"/>
      <c r="W18" s="53" t="s">
        <v>637</v>
      </c>
      <c r="X18" s="85" t="s">
        <v>638</v>
      </c>
      <c r="Y18" s="86">
        <v>1</v>
      </c>
      <c r="Z18" s="87" t="s">
        <v>639</v>
      </c>
      <c r="AA18" s="546"/>
      <c r="AB18" s="431"/>
      <c r="AC18" s="88" t="str">
        <f t="shared" si="1"/>
        <v>-</v>
      </c>
      <c r="AD18" s="58">
        <f t="shared" ref="AD18:AD26" si="7">IF(AB18="A",2,IF(AB18="B",2,IF(AB18="C",2,IF(AB18="N",2,))))</f>
        <v>0</v>
      </c>
      <c r="AE18" s="537"/>
      <c r="AF18" s="59" t="s">
        <v>638</v>
      </c>
      <c r="AG18" s="60">
        <f>AE87*Y16</f>
        <v>0</v>
      </c>
      <c r="AH18" s="61" t="s">
        <v>639</v>
      </c>
      <c r="AI18" s="46"/>
      <c r="AJ18" s="47"/>
      <c r="AK18" s="160"/>
      <c r="AL18" s="62"/>
    </row>
    <row r="19" spans="1:38" ht="20.100000000000001" customHeight="1" thickBot="1" x14ac:dyDescent="0.2">
      <c r="A19" s="513"/>
      <c r="B19" s="579"/>
      <c r="C19" s="519"/>
      <c r="D19" s="439"/>
      <c r="E19" s="440" t="s">
        <v>69</v>
      </c>
      <c r="F19" s="441">
        <v>1</v>
      </c>
      <c r="G19" s="442" t="s">
        <v>70</v>
      </c>
      <c r="H19" s="443"/>
      <c r="I19" s="444"/>
      <c r="J19" s="481" t="str">
        <f t="shared" si="0"/>
        <v>-</v>
      </c>
      <c r="K19" s="482">
        <f t="shared" si="5"/>
        <v>0</v>
      </c>
      <c r="L19" s="402" t="s">
        <v>640</v>
      </c>
      <c r="M19" s="79" t="s">
        <v>607</v>
      </c>
      <c r="N19" s="80">
        <f>O112*F18</f>
        <v>0</v>
      </c>
      <c r="O19" s="81" t="s">
        <v>608</v>
      </c>
      <c r="P19" s="82" t="s">
        <v>607</v>
      </c>
      <c r="Q19" s="83" t="str">
        <f>IF(SUM(N19)=0,"-",ROUND((N18*F18)/SUM(N19),1))</f>
        <v>-</v>
      </c>
      <c r="R19" s="84" t="s">
        <v>608</v>
      </c>
      <c r="S19" s="62"/>
      <c r="T19" s="512"/>
      <c r="U19" s="541"/>
      <c r="V19" s="542"/>
      <c r="W19" s="437"/>
      <c r="X19" s="66" t="s">
        <v>607</v>
      </c>
      <c r="Y19" s="67">
        <v>1</v>
      </c>
      <c r="Z19" s="91" t="s">
        <v>608</v>
      </c>
      <c r="AA19" s="639" t="s">
        <v>641</v>
      </c>
      <c r="AB19" s="438"/>
      <c r="AC19" s="92" t="str">
        <f t="shared" si="1"/>
        <v>-</v>
      </c>
      <c r="AD19" s="93">
        <f t="shared" si="7"/>
        <v>0</v>
      </c>
      <c r="AE19" s="537"/>
      <c r="AF19" s="28"/>
      <c r="AG19" s="29"/>
      <c r="AH19" s="30"/>
      <c r="AI19" s="46"/>
      <c r="AJ19" s="47"/>
      <c r="AK19" s="160"/>
      <c r="AL19" s="62"/>
    </row>
    <row r="20" spans="1:38" ht="20.100000000000001" customHeight="1" x14ac:dyDescent="0.15">
      <c r="A20" s="511" t="s">
        <v>642</v>
      </c>
      <c r="B20" s="514" t="s">
        <v>47</v>
      </c>
      <c r="C20" s="515"/>
      <c r="D20" s="580" t="s">
        <v>643</v>
      </c>
      <c r="E20" s="584" t="s">
        <v>607</v>
      </c>
      <c r="F20" s="636">
        <v>1</v>
      </c>
      <c r="G20" s="593" t="s">
        <v>608</v>
      </c>
      <c r="H20" s="586" t="s">
        <v>50</v>
      </c>
      <c r="I20" s="628"/>
      <c r="J20" s="595" t="str">
        <f t="shared" si="0"/>
        <v>-</v>
      </c>
      <c r="K20" s="597">
        <f>IF(I20="A",2,IF(I20="B",2,IF(I20="C",2,IF(I20="N",2,))))</f>
        <v>0</v>
      </c>
      <c r="L20" s="536">
        <f>SUM(K20:K26)</f>
        <v>0</v>
      </c>
      <c r="M20" s="391"/>
      <c r="N20" s="483">
        <f>P125</f>
        <v>0</v>
      </c>
      <c r="O20" s="52" t="str">
        <f>IF(COUNTIF(J20:J21,"&gt;2")&lt;1,"未達","")</f>
        <v>未達</v>
      </c>
      <c r="P20" s="22"/>
      <c r="Q20" s="20"/>
      <c r="R20" s="23"/>
      <c r="S20" s="62"/>
      <c r="T20" s="512"/>
      <c r="U20" s="541"/>
      <c r="V20" s="542"/>
      <c r="W20" s="445"/>
      <c r="X20" s="35" t="s">
        <v>638</v>
      </c>
      <c r="Y20" s="36">
        <v>1</v>
      </c>
      <c r="Z20" s="110" t="s">
        <v>639</v>
      </c>
      <c r="AA20" s="640"/>
      <c r="AB20" s="427"/>
      <c r="AC20" s="38" t="str">
        <f t="shared" si="1"/>
        <v>-</v>
      </c>
      <c r="AD20" s="39">
        <f t="shared" si="7"/>
        <v>0</v>
      </c>
      <c r="AE20" s="537"/>
      <c r="AI20" s="46"/>
      <c r="AJ20" s="47"/>
      <c r="AK20" s="160"/>
      <c r="AL20" s="62"/>
    </row>
    <row r="21" spans="1:38" ht="20.100000000000001" customHeight="1" x14ac:dyDescent="0.15">
      <c r="A21" s="512"/>
      <c r="B21" s="516"/>
      <c r="C21" s="517"/>
      <c r="D21" s="634"/>
      <c r="E21" s="635"/>
      <c r="F21" s="637"/>
      <c r="G21" s="638"/>
      <c r="H21" s="572"/>
      <c r="I21" s="629"/>
      <c r="J21" s="630"/>
      <c r="K21" s="631"/>
      <c r="L21" s="537"/>
      <c r="M21" s="392" t="s">
        <v>638</v>
      </c>
      <c r="N21" s="173">
        <f>O124*F20</f>
        <v>0</v>
      </c>
      <c r="O21" s="393" t="s">
        <v>639</v>
      </c>
      <c r="P21" s="115"/>
      <c r="Q21" s="116"/>
      <c r="R21" s="117"/>
      <c r="S21" s="62"/>
      <c r="T21" s="512"/>
      <c r="U21" s="541"/>
      <c r="V21" s="542"/>
      <c r="W21" s="446"/>
      <c r="X21" s="63" t="s">
        <v>638</v>
      </c>
      <c r="Y21" s="45">
        <v>1</v>
      </c>
      <c r="Z21" s="121" t="s">
        <v>639</v>
      </c>
      <c r="AA21" s="640"/>
      <c r="AB21" s="438"/>
      <c r="AC21" s="92" t="str">
        <f t="shared" si="1"/>
        <v>-</v>
      </c>
      <c r="AD21" s="122">
        <f t="shared" si="7"/>
        <v>0</v>
      </c>
      <c r="AE21" s="537"/>
      <c r="AF21" s="73"/>
      <c r="AG21" s="483">
        <f>AF100</f>
        <v>0</v>
      </c>
      <c r="AH21" s="52" t="str">
        <f>IF(AD19+AD20+AD21+AD22&lt;4,"未達","")</f>
        <v>未達</v>
      </c>
      <c r="AI21" s="46"/>
      <c r="AJ21" s="47"/>
      <c r="AK21" s="160"/>
      <c r="AL21" s="62"/>
    </row>
    <row r="22" spans="1:38" ht="20.100000000000001" customHeight="1" x14ac:dyDescent="0.15">
      <c r="A22" s="512"/>
      <c r="B22" s="516"/>
      <c r="C22" s="517"/>
      <c r="D22" s="65" t="s">
        <v>644</v>
      </c>
      <c r="E22" s="63" t="s">
        <v>638</v>
      </c>
      <c r="F22" s="111">
        <v>0.5</v>
      </c>
      <c r="G22" s="64" t="s">
        <v>639</v>
      </c>
      <c r="H22" s="570" t="s">
        <v>32</v>
      </c>
      <c r="I22" s="429"/>
      <c r="J22" s="92" t="str">
        <f t="shared" si="0"/>
        <v>-</v>
      </c>
      <c r="K22" s="70">
        <f t="shared" si="5"/>
        <v>0</v>
      </c>
      <c r="L22" s="537"/>
      <c r="M22" s="112"/>
      <c r="N22" s="113"/>
      <c r="O22" s="114"/>
      <c r="P22" s="115"/>
      <c r="Q22" s="116"/>
      <c r="R22" s="117"/>
      <c r="S22" s="62"/>
      <c r="T22" s="512"/>
      <c r="U22" s="541"/>
      <c r="V22" s="542"/>
      <c r="W22" s="447"/>
      <c r="X22" s="85" t="s">
        <v>638</v>
      </c>
      <c r="Y22" s="95">
        <v>1</v>
      </c>
      <c r="Z22" s="96" t="s">
        <v>639</v>
      </c>
      <c r="AA22" s="641"/>
      <c r="AB22" s="444"/>
      <c r="AC22" s="57" t="str">
        <f t="shared" si="1"/>
        <v>-</v>
      </c>
      <c r="AD22" s="70">
        <f t="shared" si="7"/>
        <v>0</v>
      </c>
      <c r="AE22" s="537"/>
      <c r="AF22" s="59" t="s">
        <v>638</v>
      </c>
      <c r="AG22" s="60">
        <f>AE99*Y20</f>
        <v>0</v>
      </c>
      <c r="AH22" s="61" t="s">
        <v>639</v>
      </c>
      <c r="AI22" s="46"/>
      <c r="AJ22" s="47"/>
      <c r="AK22" s="160"/>
      <c r="AL22" s="62"/>
    </row>
    <row r="23" spans="1:38" ht="20.100000000000001" customHeight="1" x14ac:dyDescent="0.15">
      <c r="A23" s="512"/>
      <c r="B23" s="516"/>
      <c r="C23" s="517"/>
      <c r="D23" s="118" t="s">
        <v>645</v>
      </c>
      <c r="E23" s="35" t="s">
        <v>638</v>
      </c>
      <c r="F23" s="119">
        <v>0.5</v>
      </c>
      <c r="G23" s="37" t="s">
        <v>639</v>
      </c>
      <c r="H23" s="571"/>
      <c r="I23" s="427"/>
      <c r="J23" s="38" t="str">
        <f t="shared" si="0"/>
        <v>-</v>
      </c>
      <c r="K23" s="39">
        <f t="shared" si="5"/>
        <v>0</v>
      </c>
      <c r="L23" s="537"/>
      <c r="M23" s="50"/>
      <c r="N23" s="483">
        <f>P137</f>
        <v>0</v>
      </c>
      <c r="O23" s="52" t="str">
        <f>IF(COUNTIF(J22:J24,"&gt;2")&lt;1,"未達","")</f>
        <v>未達</v>
      </c>
      <c r="P23" s="115"/>
      <c r="Q23" s="116"/>
      <c r="R23" s="117"/>
      <c r="S23" s="62"/>
      <c r="T23" s="512"/>
      <c r="U23" s="541"/>
      <c r="V23" s="542"/>
      <c r="W23" s="65" t="s">
        <v>646</v>
      </c>
      <c r="X23" s="66" t="s">
        <v>647</v>
      </c>
      <c r="Y23" s="67">
        <v>1</v>
      </c>
      <c r="Z23" s="91" t="s">
        <v>648</v>
      </c>
      <c r="AA23" s="506" t="s">
        <v>649</v>
      </c>
      <c r="AB23" s="429"/>
      <c r="AC23" s="69" t="str">
        <f t="shared" si="1"/>
        <v>-</v>
      </c>
      <c r="AD23" s="123">
        <f t="shared" si="7"/>
        <v>0</v>
      </c>
      <c r="AE23" s="537"/>
      <c r="AF23" s="124"/>
      <c r="AG23" s="125"/>
      <c r="AH23" s="126"/>
      <c r="AI23" s="46"/>
      <c r="AJ23" s="47"/>
      <c r="AK23" s="160"/>
      <c r="AL23" s="62"/>
    </row>
    <row r="24" spans="1:38" ht="20.100000000000001" customHeight="1" x14ac:dyDescent="0.15">
      <c r="A24" s="512"/>
      <c r="B24" s="516"/>
      <c r="C24" s="517"/>
      <c r="D24" s="53" t="s">
        <v>650</v>
      </c>
      <c r="E24" s="54" t="s">
        <v>638</v>
      </c>
      <c r="F24" s="120">
        <v>0.5</v>
      </c>
      <c r="G24" s="56" t="s">
        <v>639</v>
      </c>
      <c r="H24" s="572"/>
      <c r="I24" s="431"/>
      <c r="J24" s="57" t="str">
        <f t="shared" si="0"/>
        <v>-</v>
      </c>
      <c r="K24" s="484">
        <f t="shared" si="5"/>
        <v>0</v>
      </c>
      <c r="L24" s="537"/>
      <c r="M24" s="59" t="s">
        <v>638</v>
      </c>
      <c r="N24" s="60">
        <f>O136*F24</f>
        <v>0</v>
      </c>
      <c r="O24" s="61" t="s">
        <v>639</v>
      </c>
      <c r="P24" s="115"/>
      <c r="Q24" s="116"/>
      <c r="R24" s="117"/>
      <c r="S24" s="62"/>
      <c r="T24" s="512"/>
      <c r="U24" s="541"/>
      <c r="V24" s="542"/>
      <c r="W24" s="118" t="s">
        <v>651</v>
      </c>
      <c r="X24" s="63" t="s">
        <v>638</v>
      </c>
      <c r="Y24" s="45">
        <v>1</v>
      </c>
      <c r="Z24" s="64" t="s">
        <v>639</v>
      </c>
      <c r="AA24" s="545"/>
      <c r="AB24" s="438"/>
      <c r="AC24" s="92" t="str">
        <f t="shared" si="1"/>
        <v>-</v>
      </c>
      <c r="AD24" s="93">
        <f t="shared" si="7"/>
        <v>0</v>
      </c>
      <c r="AE24" s="537"/>
      <c r="AF24" s="73"/>
      <c r="AG24" s="483"/>
      <c r="AH24" s="132"/>
      <c r="AI24" s="133"/>
      <c r="AJ24" s="134"/>
      <c r="AK24" s="169"/>
      <c r="AL24" s="62"/>
    </row>
    <row r="25" spans="1:38" ht="20.100000000000001" customHeight="1" x14ac:dyDescent="0.15">
      <c r="A25" s="512"/>
      <c r="B25" s="516"/>
      <c r="C25" s="517"/>
      <c r="D25" s="448" t="s">
        <v>55</v>
      </c>
      <c r="E25" s="63" t="s">
        <v>638</v>
      </c>
      <c r="F25" s="111">
        <v>0.5</v>
      </c>
      <c r="G25" s="64" t="s">
        <v>639</v>
      </c>
      <c r="H25" s="632" t="s">
        <v>652</v>
      </c>
      <c r="I25" s="429"/>
      <c r="J25" s="69" t="str">
        <f t="shared" si="0"/>
        <v>-</v>
      </c>
      <c r="K25" s="70">
        <f t="shared" si="5"/>
        <v>0</v>
      </c>
      <c r="L25" s="537"/>
      <c r="M25" s="50"/>
      <c r="N25" s="72">
        <f>P149</f>
        <v>0</v>
      </c>
      <c r="O25" s="52" t="str">
        <f>IF(COUNTIF(J25:J26,"&gt;2")&lt;2,"未達","")</f>
        <v>未達</v>
      </c>
      <c r="P25" s="508" t="str">
        <f>IF(Q26="-","-",IF(Q26&gt;5,"？",IF(Q26=5,"AAA",IF(Q26&gt;=4.5,"AA",IF(Q26&gt;=4,"A",IF(Q26&gt;=3.5,"B",IF(Q26&gt;=3,"C","？")))))))</f>
        <v>-</v>
      </c>
      <c r="Q25" s="509"/>
      <c r="R25" s="510"/>
      <c r="S25" s="62"/>
      <c r="T25" s="512"/>
      <c r="U25" s="541"/>
      <c r="V25" s="542"/>
      <c r="W25" s="89" t="s">
        <v>653</v>
      </c>
      <c r="X25" s="142" t="s">
        <v>69</v>
      </c>
      <c r="Y25" s="86">
        <v>1</v>
      </c>
      <c r="Z25" s="143" t="s">
        <v>70</v>
      </c>
      <c r="AA25" s="545"/>
      <c r="AB25" s="444"/>
      <c r="AC25" s="144" t="str">
        <f t="shared" si="1"/>
        <v>-</v>
      </c>
      <c r="AD25" s="39">
        <f t="shared" si="7"/>
        <v>0</v>
      </c>
      <c r="AE25" s="537"/>
      <c r="AF25" s="73"/>
      <c r="AG25" s="483">
        <f>AF112</f>
        <v>0</v>
      </c>
      <c r="AH25" s="52" t="str">
        <f>IF(COUNTIF(AC23:AC26,"&gt;2")&lt;2,"未達","")</f>
        <v>未達</v>
      </c>
      <c r="AI25" s="508" t="str">
        <f>IF(AJ26="-","-",IF(AJ26&gt;5,"？",IF(AJ26=5,"AAA",IF(AJ26&gt;=4.5,"AA",IF(AJ26&gt;=4,"A",IF(AJ26&gt;=3.5,"B",IF(AJ26&gt;=3,"C","？")))))))</f>
        <v>-</v>
      </c>
      <c r="AJ25" s="509"/>
      <c r="AK25" s="510"/>
      <c r="AL25" s="62"/>
    </row>
    <row r="26" spans="1:38" ht="20.100000000000001" customHeight="1" thickBot="1" x14ac:dyDescent="0.2">
      <c r="A26" s="513"/>
      <c r="B26" s="518"/>
      <c r="C26" s="519"/>
      <c r="D26" s="449" t="s">
        <v>59</v>
      </c>
      <c r="E26" s="75" t="s">
        <v>647</v>
      </c>
      <c r="F26" s="76">
        <v>0.5</v>
      </c>
      <c r="G26" s="77" t="s">
        <v>648</v>
      </c>
      <c r="H26" s="633"/>
      <c r="I26" s="430"/>
      <c r="J26" s="78" t="str">
        <f t="shared" si="0"/>
        <v>-</v>
      </c>
      <c r="K26" s="94">
        <f t="shared" si="5"/>
        <v>0</v>
      </c>
      <c r="L26" s="402" t="s">
        <v>60</v>
      </c>
      <c r="M26" s="79" t="s">
        <v>14</v>
      </c>
      <c r="N26" s="80">
        <f>O148*F26</f>
        <v>0</v>
      </c>
      <c r="O26" s="81" t="s">
        <v>15</v>
      </c>
      <c r="P26" s="82" t="s">
        <v>14</v>
      </c>
      <c r="Q26" s="83" t="str">
        <f>IF((N21+N24+N26)=0,"-",IF(OR(J20="-",J20="？"),ROUND((N23*F23+N25*F25)/(N24+N26),1),ROUND((J20*F20+N23*F23+N25*F25)/(N21+N24+N26),1)))</f>
        <v>-</v>
      </c>
      <c r="R26" s="84" t="s">
        <v>15</v>
      </c>
      <c r="S26" s="62"/>
      <c r="T26" s="513"/>
      <c r="U26" s="543"/>
      <c r="V26" s="544"/>
      <c r="W26" s="146" t="s">
        <v>73</v>
      </c>
      <c r="X26" s="75" t="s">
        <v>14</v>
      </c>
      <c r="Y26" s="147">
        <v>1</v>
      </c>
      <c r="Z26" s="77" t="s">
        <v>15</v>
      </c>
      <c r="AA26" s="569"/>
      <c r="AB26" s="430"/>
      <c r="AC26" s="78" t="str">
        <f t="shared" si="1"/>
        <v>-</v>
      </c>
      <c r="AD26" s="122">
        <f t="shared" si="7"/>
        <v>0</v>
      </c>
      <c r="AE26" s="402" t="s">
        <v>654</v>
      </c>
      <c r="AF26" s="79" t="s">
        <v>14</v>
      </c>
      <c r="AG26" s="80">
        <f>AE111*Y26</f>
        <v>0</v>
      </c>
      <c r="AH26" s="81" t="s">
        <v>15</v>
      </c>
      <c r="AI26" s="148" t="s">
        <v>14</v>
      </c>
      <c r="AJ26" s="149" t="str">
        <f>IF((AG18+AG22+AG26)=0,"-",ROUND((AG17*Y18+AG21*Y22+AG25*Y24)/(AG18+AG22+AG26),1))</f>
        <v>-</v>
      </c>
      <c r="AK26" s="183" t="s">
        <v>15</v>
      </c>
      <c r="AL26" s="62"/>
    </row>
    <row r="27" spans="1:38" ht="20.100000000000001" customHeight="1" x14ac:dyDescent="0.15">
      <c r="A27" s="511" t="s">
        <v>63</v>
      </c>
      <c r="B27" s="642" t="s">
        <v>64</v>
      </c>
      <c r="C27" s="550"/>
      <c r="D27" s="24" t="s">
        <v>65</v>
      </c>
      <c r="E27" s="14" t="s">
        <v>14</v>
      </c>
      <c r="F27" s="127">
        <v>1</v>
      </c>
      <c r="G27" s="16" t="s">
        <v>15</v>
      </c>
      <c r="H27" s="568" t="s">
        <v>609</v>
      </c>
      <c r="I27" s="426"/>
      <c r="J27" s="17" t="str">
        <f t="shared" si="0"/>
        <v>-</v>
      </c>
      <c r="K27" s="128">
        <f t="shared" si="5"/>
        <v>0</v>
      </c>
      <c r="L27" s="536">
        <f>SUM(K27:K73)</f>
        <v>0</v>
      </c>
      <c r="M27" s="19"/>
      <c r="N27" s="20"/>
      <c r="O27" s="21"/>
      <c r="P27" s="129"/>
      <c r="Q27" s="130"/>
      <c r="R27" s="131"/>
      <c r="S27" s="62"/>
      <c r="T27" s="511" t="s">
        <v>78</v>
      </c>
      <c r="U27" s="539" t="s">
        <v>79</v>
      </c>
      <c r="V27" s="540"/>
      <c r="W27" s="152" t="s">
        <v>629</v>
      </c>
      <c r="X27" s="493" t="s">
        <v>14</v>
      </c>
      <c r="Y27" s="480">
        <v>1</v>
      </c>
      <c r="Z27" s="494" t="s">
        <v>15</v>
      </c>
      <c r="AA27" s="568" t="s">
        <v>16</v>
      </c>
      <c r="AB27" s="495">
        <f>I14</f>
        <v>0</v>
      </c>
      <c r="AC27" s="496" t="str">
        <f t="shared" si="1"/>
        <v>？</v>
      </c>
      <c r="AD27" s="18" t="s">
        <v>80</v>
      </c>
      <c r="AE27" s="536">
        <f>SUM(AD27:AD38)</f>
        <v>0</v>
      </c>
      <c r="AF27" s="155"/>
      <c r="AG27" s="156"/>
      <c r="AH27" s="157"/>
      <c r="AI27" s="31"/>
      <c r="AJ27" s="32"/>
      <c r="AK27" s="158"/>
      <c r="AL27" s="62"/>
    </row>
    <row r="28" spans="1:38" ht="20.100000000000001" customHeight="1" x14ac:dyDescent="0.15">
      <c r="A28" s="512"/>
      <c r="B28" s="643"/>
      <c r="C28" s="553"/>
      <c r="D28" s="136" t="s">
        <v>68</v>
      </c>
      <c r="E28" s="63" t="s">
        <v>69</v>
      </c>
      <c r="F28" s="137">
        <v>1</v>
      </c>
      <c r="G28" s="64" t="s">
        <v>70</v>
      </c>
      <c r="H28" s="545"/>
      <c r="I28" s="438"/>
      <c r="J28" s="138" t="str">
        <f t="shared" si="0"/>
        <v>-</v>
      </c>
      <c r="K28" s="128">
        <f t="shared" si="5"/>
        <v>0</v>
      </c>
      <c r="L28" s="537"/>
      <c r="M28" s="40"/>
      <c r="N28" s="41"/>
      <c r="O28" s="42"/>
      <c r="P28" s="139"/>
      <c r="Q28" s="140"/>
      <c r="R28" s="141"/>
      <c r="S28" s="62"/>
      <c r="T28" s="512"/>
      <c r="U28" s="541"/>
      <c r="V28" s="542"/>
      <c r="W28" s="49" t="s">
        <v>655</v>
      </c>
      <c r="X28" s="35" t="s">
        <v>69</v>
      </c>
      <c r="Y28" s="36">
        <v>1</v>
      </c>
      <c r="Z28" s="110" t="s">
        <v>70</v>
      </c>
      <c r="AA28" s="545"/>
      <c r="AB28" s="206">
        <f>I15</f>
        <v>0</v>
      </c>
      <c r="AC28" s="497" t="str">
        <f t="shared" si="1"/>
        <v>？</v>
      </c>
      <c r="AD28" s="39" t="s">
        <v>656</v>
      </c>
      <c r="AE28" s="537"/>
      <c r="AF28" s="28"/>
      <c r="AG28" s="29"/>
      <c r="AH28" s="30"/>
      <c r="AI28" s="46"/>
      <c r="AJ28" s="47"/>
      <c r="AK28" s="160"/>
      <c r="AL28" s="62"/>
    </row>
    <row r="29" spans="1:38" ht="20.100000000000001" customHeight="1" x14ac:dyDescent="0.15">
      <c r="A29" s="512"/>
      <c r="B29" s="643"/>
      <c r="C29" s="553"/>
      <c r="D29" s="34" t="s">
        <v>72</v>
      </c>
      <c r="E29" s="35" t="s">
        <v>69</v>
      </c>
      <c r="F29" s="145">
        <v>1</v>
      </c>
      <c r="G29" s="37" t="s">
        <v>70</v>
      </c>
      <c r="H29" s="545"/>
      <c r="I29" s="427"/>
      <c r="J29" s="38" t="str">
        <f t="shared" si="0"/>
        <v>-</v>
      </c>
      <c r="K29" s="39">
        <f t="shared" si="5"/>
        <v>0</v>
      </c>
      <c r="L29" s="537"/>
      <c r="M29" s="40"/>
      <c r="N29" s="41"/>
      <c r="O29" s="42"/>
      <c r="P29" s="139"/>
      <c r="Q29" s="140"/>
      <c r="R29" s="141"/>
      <c r="S29" s="62"/>
      <c r="T29" s="512"/>
      <c r="U29" s="541"/>
      <c r="V29" s="542"/>
      <c r="W29" s="49" t="s">
        <v>82</v>
      </c>
      <c r="X29" s="35" t="s">
        <v>638</v>
      </c>
      <c r="Y29" s="36">
        <v>1</v>
      </c>
      <c r="Z29" s="37" t="s">
        <v>639</v>
      </c>
      <c r="AA29" s="545"/>
      <c r="AB29" s="427"/>
      <c r="AC29" s="38" t="str">
        <f t="shared" si="1"/>
        <v>-</v>
      </c>
      <c r="AD29" s="39">
        <f t="shared" ref="AD29" si="8">IF(AB29="A",2,IF(AB29="B",2,IF(AB29="C",2,IF(AB29="N",2,))))</f>
        <v>0</v>
      </c>
      <c r="AE29" s="537"/>
      <c r="AF29" s="28"/>
      <c r="AG29" s="29"/>
      <c r="AH29" s="30"/>
      <c r="AI29" s="46"/>
      <c r="AJ29" s="47"/>
      <c r="AK29" s="160"/>
      <c r="AL29" s="62"/>
    </row>
    <row r="30" spans="1:38" ht="20.100000000000001" customHeight="1" x14ac:dyDescent="0.15">
      <c r="A30" s="512"/>
      <c r="B30" s="643"/>
      <c r="C30" s="553"/>
      <c r="D30" s="49" t="s">
        <v>77</v>
      </c>
      <c r="E30" s="35" t="s">
        <v>69</v>
      </c>
      <c r="F30" s="145">
        <v>1</v>
      </c>
      <c r="G30" s="37" t="s">
        <v>70</v>
      </c>
      <c r="H30" s="545"/>
      <c r="I30" s="427"/>
      <c r="J30" s="38" t="str">
        <f t="shared" si="0"/>
        <v>-</v>
      </c>
      <c r="K30" s="39">
        <f t="shared" si="5"/>
        <v>0</v>
      </c>
      <c r="L30" s="537"/>
      <c r="M30" s="41"/>
      <c r="N30" s="41"/>
      <c r="O30" s="41"/>
      <c r="P30" s="139"/>
      <c r="Q30" s="140"/>
      <c r="R30" s="141"/>
      <c r="S30" s="62"/>
      <c r="T30" s="512"/>
      <c r="U30" s="541"/>
      <c r="V30" s="542"/>
      <c r="W30" s="118" t="s">
        <v>657</v>
      </c>
      <c r="X30" s="35" t="s">
        <v>638</v>
      </c>
      <c r="Y30" s="36">
        <v>1</v>
      </c>
      <c r="Z30" s="37" t="s">
        <v>639</v>
      </c>
      <c r="AA30" s="545"/>
      <c r="AB30" s="427"/>
      <c r="AC30" s="38" t="str">
        <f t="shared" si="1"/>
        <v>-</v>
      </c>
      <c r="AD30" s="39">
        <f>IF(AB30="A",1,IF(AB30="B",1,IF(AB30="C",1,IF(AB30="N",1,))))</f>
        <v>0</v>
      </c>
      <c r="AE30" s="537"/>
      <c r="AF30" s="28"/>
      <c r="AG30" s="29"/>
      <c r="AH30" s="30"/>
      <c r="AI30" s="46"/>
      <c r="AJ30" s="47"/>
      <c r="AK30" s="160"/>
      <c r="AL30" s="62"/>
    </row>
    <row r="31" spans="1:38" ht="20.100000000000001" customHeight="1" x14ac:dyDescent="0.15">
      <c r="A31" s="512"/>
      <c r="B31" s="643"/>
      <c r="C31" s="553"/>
      <c r="D31" s="53" t="s">
        <v>81</v>
      </c>
      <c r="E31" s="35" t="s">
        <v>69</v>
      </c>
      <c r="F31" s="145">
        <v>1</v>
      </c>
      <c r="G31" s="37" t="s">
        <v>70</v>
      </c>
      <c r="H31" s="545"/>
      <c r="I31" s="427"/>
      <c r="J31" s="38" t="str">
        <f t="shared" si="0"/>
        <v>-</v>
      </c>
      <c r="K31" s="39">
        <f t="shared" si="5"/>
        <v>0</v>
      </c>
      <c r="L31" s="537"/>
      <c r="P31" s="139"/>
      <c r="Q31" s="140"/>
      <c r="R31" s="141"/>
      <c r="S31" s="62"/>
      <c r="T31" s="512"/>
      <c r="U31" s="541"/>
      <c r="V31" s="542"/>
      <c r="W31" s="118" t="s">
        <v>658</v>
      </c>
      <c r="X31" s="35" t="s">
        <v>638</v>
      </c>
      <c r="Y31" s="36">
        <v>1</v>
      </c>
      <c r="Z31" s="37" t="s">
        <v>639</v>
      </c>
      <c r="AA31" s="545"/>
      <c r="AB31" s="427"/>
      <c r="AC31" s="38" t="str">
        <f t="shared" si="1"/>
        <v>-</v>
      </c>
      <c r="AD31" s="39">
        <f>IF(AB31="A",1,IF(AB31="B",1,IF(AB31="C",1,IF(AB31="N",1,))))</f>
        <v>0</v>
      </c>
      <c r="AE31" s="537"/>
      <c r="AF31" s="28"/>
      <c r="AG31" s="29"/>
      <c r="AH31" s="30"/>
      <c r="AI31" s="46"/>
      <c r="AJ31" s="47"/>
      <c r="AK31" s="160"/>
      <c r="AL31" s="62"/>
    </row>
    <row r="32" spans="1:38" ht="20.100000000000001" customHeight="1" x14ac:dyDescent="0.15">
      <c r="A32" s="512"/>
      <c r="B32" s="643"/>
      <c r="C32" s="553"/>
      <c r="D32" s="53" t="s">
        <v>659</v>
      </c>
      <c r="E32" s="85" t="s">
        <v>69</v>
      </c>
      <c r="F32" s="159">
        <v>1</v>
      </c>
      <c r="G32" s="87" t="s">
        <v>70</v>
      </c>
      <c r="H32" s="545"/>
      <c r="I32" s="450"/>
      <c r="J32" s="57" t="str">
        <f t="shared" si="0"/>
        <v>-</v>
      </c>
      <c r="K32" s="128">
        <f t="shared" si="5"/>
        <v>0</v>
      </c>
      <c r="L32" s="537"/>
      <c r="M32" s="50"/>
      <c r="N32" s="483">
        <f>P161</f>
        <v>0</v>
      </c>
      <c r="O32" s="52" t="str">
        <f>IF(COUNTIF(J27:J33,"&gt;2")&lt;7,"未達","")</f>
        <v>未達</v>
      </c>
      <c r="P32" s="139"/>
      <c r="Q32" s="140"/>
      <c r="R32" s="141"/>
      <c r="S32" s="62"/>
      <c r="T32" s="512"/>
      <c r="U32" s="541"/>
      <c r="V32" s="542"/>
      <c r="W32" s="118" t="s">
        <v>87</v>
      </c>
      <c r="X32" s="35" t="s">
        <v>647</v>
      </c>
      <c r="Y32" s="36">
        <v>1</v>
      </c>
      <c r="Z32" s="37" t="s">
        <v>648</v>
      </c>
      <c r="AA32" s="545"/>
      <c r="AB32" s="427"/>
      <c r="AC32" s="38" t="str">
        <f t="shared" si="1"/>
        <v>-</v>
      </c>
      <c r="AD32" s="39">
        <f>IF(AB32="A",2,IF(AB32="B",2,IF(AB32="C",2,IF(AB32="N",2,))))</f>
        <v>0</v>
      </c>
      <c r="AE32" s="537"/>
      <c r="AF32" s="28"/>
      <c r="AG32" s="29"/>
      <c r="AH32" s="30"/>
      <c r="AI32" s="46"/>
      <c r="AJ32" s="47"/>
      <c r="AK32" s="160"/>
      <c r="AL32" s="62"/>
    </row>
    <row r="33" spans="1:41" ht="20.100000000000001" customHeight="1" x14ac:dyDescent="0.15">
      <c r="A33" s="512"/>
      <c r="B33" s="643"/>
      <c r="C33" s="553"/>
      <c r="D33" s="161" t="s">
        <v>660</v>
      </c>
      <c r="E33" s="54" t="s">
        <v>647</v>
      </c>
      <c r="F33" s="162">
        <v>1</v>
      </c>
      <c r="G33" s="163" t="s">
        <v>648</v>
      </c>
      <c r="H33" s="546"/>
      <c r="I33" s="431"/>
      <c r="J33" s="88" t="str">
        <f t="shared" si="0"/>
        <v>-</v>
      </c>
      <c r="K33" s="58">
        <f>IF(I33="A",2,IF(I33="B",2,IF(I33="C",2,IF(I33="N",2,))))</f>
        <v>0</v>
      </c>
      <c r="L33" s="537"/>
      <c r="M33" s="59" t="s">
        <v>647</v>
      </c>
      <c r="N33" s="60">
        <f>O160*F33</f>
        <v>0</v>
      </c>
      <c r="O33" s="61" t="s">
        <v>648</v>
      </c>
      <c r="P33" s="139"/>
      <c r="Q33" s="140"/>
      <c r="R33" s="141"/>
      <c r="S33" s="62"/>
      <c r="T33" s="512"/>
      <c r="U33" s="541"/>
      <c r="V33" s="542"/>
      <c r="W33" s="34" t="s">
        <v>91</v>
      </c>
      <c r="X33" s="35" t="s">
        <v>647</v>
      </c>
      <c r="Y33" s="36">
        <v>1</v>
      </c>
      <c r="Z33" s="37" t="s">
        <v>648</v>
      </c>
      <c r="AA33" s="545"/>
      <c r="AB33" s="427"/>
      <c r="AC33" s="38" t="str">
        <f t="shared" si="1"/>
        <v>-</v>
      </c>
      <c r="AD33" s="39">
        <f>IF(AB33="A",1,IF(AB33="B",1,IF(AB33="C",1,IF(AB33="N",1,))))</f>
        <v>0</v>
      </c>
      <c r="AE33" s="537"/>
      <c r="AF33" s="73"/>
      <c r="AG33" s="483"/>
      <c r="AH33" s="52"/>
      <c r="AI33" s="46"/>
      <c r="AJ33" s="47"/>
      <c r="AK33" s="160"/>
      <c r="AL33" s="62"/>
    </row>
    <row r="34" spans="1:41" ht="20.100000000000001" customHeight="1" x14ac:dyDescent="0.15">
      <c r="A34" s="512"/>
      <c r="B34" s="643"/>
      <c r="C34" s="553"/>
      <c r="D34" s="34" t="s">
        <v>85</v>
      </c>
      <c r="E34" s="35" t="s">
        <v>647</v>
      </c>
      <c r="F34" s="145">
        <v>0.5</v>
      </c>
      <c r="G34" s="37" t="s">
        <v>648</v>
      </c>
      <c r="H34" s="599" t="s">
        <v>661</v>
      </c>
      <c r="I34" s="438"/>
      <c r="J34" s="92" t="str">
        <f t="shared" si="0"/>
        <v>-</v>
      </c>
      <c r="K34" s="93">
        <f t="shared" si="5"/>
        <v>0</v>
      </c>
      <c r="L34" s="537"/>
      <c r="M34" s="164"/>
      <c r="N34" s="47"/>
      <c r="O34" s="47"/>
      <c r="P34" s="139"/>
      <c r="Q34" s="140"/>
      <c r="R34" s="141"/>
      <c r="S34" s="62"/>
      <c r="T34" s="512"/>
      <c r="U34" s="541"/>
      <c r="V34" s="542"/>
      <c r="W34" s="34" t="s">
        <v>93</v>
      </c>
      <c r="X34" s="35" t="s">
        <v>647</v>
      </c>
      <c r="Y34" s="36">
        <v>1</v>
      </c>
      <c r="Z34" s="37" t="s">
        <v>648</v>
      </c>
      <c r="AA34" s="545"/>
      <c r="AB34" s="427"/>
      <c r="AC34" s="57" t="str">
        <f t="shared" si="1"/>
        <v>-</v>
      </c>
      <c r="AD34" s="39">
        <f>IF(AB34="A",1,IF(AB34="B",1,IF(AB34="C",1,IF(AB34="N",1,))))</f>
        <v>0</v>
      </c>
      <c r="AE34" s="537"/>
      <c r="AF34" s="73"/>
      <c r="AH34" s="52"/>
      <c r="AI34" s="133"/>
      <c r="AJ34" s="134"/>
      <c r="AK34" s="169"/>
      <c r="AL34" s="62"/>
    </row>
    <row r="35" spans="1:41" ht="20.100000000000001" customHeight="1" x14ac:dyDescent="0.15">
      <c r="A35" s="512"/>
      <c r="B35" s="643"/>
      <c r="C35" s="553"/>
      <c r="D35" s="49" t="s">
        <v>90</v>
      </c>
      <c r="E35" s="35" t="s">
        <v>647</v>
      </c>
      <c r="F35" s="145">
        <v>0.5</v>
      </c>
      <c r="G35" s="37" t="s">
        <v>648</v>
      </c>
      <c r="H35" s="600"/>
      <c r="I35" s="438"/>
      <c r="J35" s="92" t="str">
        <f t="shared" si="0"/>
        <v>-</v>
      </c>
      <c r="K35" s="93">
        <f t="shared" si="5"/>
        <v>0</v>
      </c>
      <c r="L35" s="537"/>
      <c r="M35" s="164"/>
      <c r="N35" s="47"/>
      <c r="O35" s="165"/>
      <c r="P35" s="140"/>
      <c r="Q35" s="140"/>
      <c r="R35" s="141"/>
      <c r="S35" s="62"/>
      <c r="T35" s="512"/>
      <c r="U35" s="541"/>
      <c r="V35" s="542"/>
      <c r="W35" s="53" t="s">
        <v>662</v>
      </c>
      <c r="X35" s="35" t="s">
        <v>647</v>
      </c>
      <c r="Y35" s="36">
        <v>1</v>
      </c>
      <c r="Z35" s="110" t="s">
        <v>648</v>
      </c>
      <c r="AA35" s="545"/>
      <c r="AB35" s="206">
        <f>I10</f>
        <v>0</v>
      </c>
      <c r="AC35" s="38" t="str">
        <f t="shared" si="1"/>
        <v>？</v>
      </c>
      <c r="AD35" s="39" t="s">
        <v>663</v>
      </c>
      <c r="AE35" s="537"/>
      <c r="AF35" s="73"/>
      <c r="AG35" s="483">
        <f>AF124</f>
        <v>0</v>
      </c>
      <c r="AH35" s="52" t="str">
        <f>IF(COUNTIF(AC27:AC36,"&gt;2")&lt;10,"未達","")</f>
        <v>未達</v>
      </c>
      <c r="AI35" s="133"/>
      <c r="AJ35" s="134"/>
      <c r="AK35" s="169"/>
      <c r="AL35" s="62"/>
    </row>
    <row r="36" spans="1:41" ht="20.100000000000001" customHeight="1" x14ac:dyDescent="0.15">
      <c r="A36" s="512"/>
      <c r="B36" s="643"/>
      <c r="C36" s="553"/>
      <c r="D36" s="49" t="s">
        <v>664</v>
      </c>
      <c r="E36" s="35" t="s">
        <v>665</v>
      </c>
      <c r="F36" s="145">
        <v>0.5</v>
      </c>
      <c r="G36" s="37" t="s">
        <v>666</v>
      </c>
      <c r="H36" s="600"/>
      <c r="I36" s="438"/>
      <c r="J36" s="38" t="str">
        <f t="shared" si="0"/>
        <v>-</v>
      </c>
      <c r="K36" s="39">
        <f t="shared" si="5"/>
        <v>0</v>
      </c>
      <c r="L36" s="537"/>
      <c r="M36" s="164"/>
      <c r="N36" s="47"/>
      <c r="O36" s="165"/>
      <c r="P36" s="166"/>
      <c r="Q36" s="167"/>
      <c r="R36" s="168"/>
      <c r="S36" s="62"/>
      <c r="T36" s="512"/>
      <c r="U36" s="541"/>
      <c r="V36" s="542"/>
      <c r="W36" s="53" t="s">
        <v>667</v>
      </c>
      <c r="X36" s="394" t="s">
        <v>665</v>
      </c>
      <c r="Y36" s="395">
        <v>1</v>
      </c>
      <c r="Z36" s="396" t="s">
        <v>666</v>
      </c>
      <c r="AA36" s="545"/>
      <c r="AB36" s="397">
        <f>I11</f>
        <v>0</v>
      </c>
      <c r="AC36" s="398" t="str">
        <f t="shared" si="1"/>
        <v>？</v>
      </c>
      <c r="AD36" s="399" t="s">
        <v>80</v>
      </c>
      <c r="AE36" s="537"/>
      <c r="AF36" s="392" t="s">
        <v>14</v>
      </c>
      <c r="AG36" s="173">
        <f>AE123*Y36</f>
        <v>0</v>
      </c>
      <c r="AH36" s="393" t="s">
        <v>15</v>
      </c>
      <c r="AI36" s="133"/>
      <c r="AJ36" s="134"/>
      <c r="AK36" s="169"/>
      <c r="AL36" s="62"/>
      <c r="AN36" s="505"/>
      <c r="AO36" s="505"/>
    </row>
    <row r="37" spans="1:41" ht="20.100000000000001" customHeight="1" x14ac:dyDescent="0.15">
      <c r="A37" s="512"/>
      <c r="B37" s="643"/>
      <c r="C37" s="553"/>
      <c r="D37" s="49" t="s">
        <v>94</v>
      </c>
      <c r="E37" s="35" t="s">
        <v>14</v>
      </c>
      <c r="F37" s="145">
        <v>0.5</v>
      </c>
      <c r="G37" s="37" t="s">
        <v>15</v>
      </c>
      <c r="H37" s="600"/>
      <c r="I37" s="438"/>
      <c r="J37" s="38" t="str">
        <f t="shared" si="0"/>
        <v>-</v>
      </c>
      <c r="K37" s="39">
        <f t="shared" si="5"/>
        <v>0</v>
      </c>
      <c r="L37" s="537"/>
      <c r="M37" s="164"/>
      <c r="N37" s="47"/>
      <c r="O37" s="165"/>
      <c r="P37" s="47"/>
      <c r="Q37" s="47"/>
      <c r="R37" s="170"/>
      <c r="S37" s="62"/>
      <c r="T37" s="512"/>
      <c r="U37" s="541"/>
      <c r="V37" s="542"/>
      <c r="W37" s="645" t="s">
        <v>668</v>
      </c>
      <c r="X37" s="647" t="s">
        <v>14</v>
      </c>
      <c r="Y37" s="648">
        <v>1</v>
      </c>
      <c r="Z37" s="649" t="s">
        <v>15</v>
      </c>
      <c r="AA37" s="545"/>
      <c r="AB37" s="650"/>
      <c r="AC37" s="652" t="str">
        <f>IF(ASC(UPPER(AB37))="A",5,IF(ASC(UPPER(AB37))="B",4,IF(ASC(UPPER(AB37))="C",3,IF(ASC(UPPER(AB37))="D",2,IF(ASC(UPPER(AB37))="K",0,IF(ASC(UPPER(AB37))="","-","？"))))))</f>
        <v>-</v>
      </c>
      <c r="AD37" s="653">
        <f>IF(AB37="A",2,IF(AB37="B",2,IF(AB37="C",2,)))</f>
        <v>0</v>
      </c>
      <c r="AE37" s="537"/>
      <c r="AF37" s="124"/>
      <c r="AG37" s="72">
        <f>AF136</f>
        <v>0</v>
      </c>
      <c r="AH37" s="400" t="str">
        <f>IF(COUNTIF(AC37,"&gt;2")&lt;1,"未達","")</f>
        <v>未達</v>
      </c>
      <c r="AI37" s="508" t="str">
        <f>IF(AJ38="-","-",IF(AJ38&gt;5,"？",IF(AJ38=5,"AAA",IF(AJ38&gt;=4.5,"AA",IF(AJ38&gt;=4,"A",IF(AJ38&gt;=3.5,"B",IF(AJ38&gt;=3,"C","？")))))))</f>
        <v>-</v>
      </c>
      <c r="AJ37" s="509"/>
      <c r="AK37" s="510"/>
      <c r="AL37" s="62"/>
    </row>
    <row r="38" spans="1:41" ht="20.100000000000001" customHeight="1" thickBot="1" x14ac:dyDescent="0.2">
      <c r="A38" s="512"/>
      <c r="B38" s="643"/>
      <c r="C38" s="553"/>
      <c r="D38" s="49" t="s">
        <v>96</v>
      </c>
      <c r="E38" s="35" t="s">
        <v>669</v>
      </c>
      <c r="F38" s="145">
        <v>0.5</v>
      </c>
      <c r="G38" s="37" t="s">
        <v>670</v>
      </c>
      <c r="H38" s="600"/>
      <c r="I38" s="438"/>
      <c r="J38" s="38" t="str">
        <f t="shared" si="0"/>
        <v>-</v>
      </c>
      <c r="K38" s="39">
        <f t="shared" si="5"/>
        <v>0</v>
      </c>
      <c r="L38" s="537"/>
      <c r="M38" s="164"/>
      <c r="N38" s="47"/>
      <c r="O38" s="165"/>
      <c r="P38" s="47"/>
      <c r="Q38" s="47"/>
      <c r="R38" s="170"/>
      <c r="S38" s="62"/>
      <c r="T38" s="513"/>
      <c r="U38" s="543"/>
      <c r="V38" s="544"/>
      <c r="W38" s="646"/>
      <c r="X38" s="585"/>
      <c r="Y38" s="592"/>
      <c r="Z38" s="594"/>
      <c r="AA38" s="569"/>
      <c r="AB38" s="651"/>
      <c r="AC38" s="596"/>
      <c r="AD38" s="598"/>
      <c r="AE38" s="402" t="s">
        <v>671</v>
      </c>
      <c r="AF38" s="79" t="s">
        <v>669</v>
      </c>
      <c r="AG38" s="80">
        <f>AE135*Y37</f>
        <v>0</v>
      </c>
      <c r="AH38" s="81" t="s">
        <v>670</v>
      </c>
      <c r="AI38" s="148" t="s">
        <v>669</v>
      </c>
      <c r="AJ38" s="149" t="str">
        <f>IF((AG36+AG37:AG38)=0,"-",IF(OR(AC37="-",AC37="？"),ROUND((AG35*Y34)/(AG36),1),ROUND((AG35*Y34+AC37*Y37)/(AG36+AG38),1)))</f>
        <v>-</v>
      </c>
      <c r="AK38" s="183" t="s">
        <v>670</v>
      </c>
      <c r="AL38" s="62"/>
    </row>
    <row r="39" spans="1:41" ht="20.100000000000001" customHeight="1" x14ac:dyDescent="0.15">
      <c r="A39" s="512"/>
      <c r="B39" s="643"/>
      <c r="C39" s="553"/>
      <c r="D39" s="49" t="s">
        <v>672</v>
      </c>
      <c r="E39" s="35" t="s">
        <v>669</v>
      </c>
      <c r="F39" s="145">
        <v>0.5</v>
      </c>
      <c r="G39" s="37" t="s">
        <v>670</v>
      </c>
      <c r="H39" s="600"/>
      <c r="I39" s="438"/>
      <c r="J39" s="38" t="str">
        <f t="shared" si="0"/>
        <v>-</v>
      </c>
      <c r="K39" s="39">
        <f t="shared" si="5"/>
        <v>0</v>
      </c>
      <c r="L39" s="537"/>
      <c r="M39" s="164"/>
      <c r="N39" s="47"/>
      <c r="O39" s="165"/>
      <c r="P39" s="47"/>
      <c r="Q39" s="47"/>
      <c r="R39" s="170"/>
      <c r="S39" s="62"/>
      <c r="T39" s="511" t="s">
        <v>673</v>
      </c>
      <c r="U39" s="539" t="s">
        <v>101</v>
      </c>
      <c r="V39" s="540"/>
      <c r="W39" s="498" t="s">
        <v>625</v>
      </c>
      <c r="X39" s="493" t="s">
        <v>669</v>
      </c>
      <c r="Y39" s="480">
        <v>1</v>
      </c>
      <c r="Z39" s="494" t="s">
        <v>670</v>
      </c>
      <c r="AA39" s="586" t="s">
        <v>102</v>
      </c>
      <c r="AB39" s="499">
        <f>I12</f>
        <v>0</v>
      </c>
      <c r="AC39" s="144" t="str">
        <f>IF(ASC(UPPER(AB39))="A",5,IF(ASC(UPPER(AB39))="B",4,IF(ASC(UPPER(AB39))="C",3,IF(ASC(UPPER(AB39))="D",2,IF(ASC(UPPER(AB39))="K",0,IF(ASC(UPPER(AB39))="","-","？"))))))</f>
        <v>？</v>
      </c>
      <c r="AD39" s="122" t="s">
        <v>674</v>
      </c>
      <c r="AE39" s="536">
        <f>SUM(AD39:AD47)</f>
        <v>0</v>
      </c>
      <c r="AF39" s="391"/>
      <c r="AG39" s="483">
        <f>AF148</f>
        <v>0</v>
      </c>
      <c r="AH39" s="52" t="str">
        <f>IF(COUNTIF(AC39:AC40,"&gt;2")&lt;2,"未達","")</f>
        <v>未達</v>
      </c>
      <c r="AI39" s="500"/>
      <c r="AK39" s="501"/>
      <c r="AL39" s="62"/>
    </row>
    <row r="40" spans="1:41" ht="20.100000000000001" customHeight="1" x14ac:dyDescent="0.15">
      <c r="A40" s="512"/>
      <c r="B40" s="643"/>
      <c r="C40" s="553"/>
      <c r="D40" s="49" t="s">
        <v>104</v>
      </c>
      <c r="E40" s="35" t="s">
        <v>14</v>
      </c>
      <c r="F40" s="145">
        <v>0.5</v>
      </c>
      <c r="G40" s="37" t="s">
        <v>15</v>
      </c>
      <c r="H40" s="600"/>
      <c r="I40" s="438"/>
      <c r="J40" s="38" t="str">
        <f t="shared" si="0"/>
        <v>-</v>
      </c>
      <c r="K40" s="39">
        <f t="shared" si="5"/>
        <v>0</v>
      </c>
      <c r="L40" s="537"/>
      <c r="M40" s="164"/>
      <c r="N40" s="47"/>
      <c r="O40" s="165"/>
      <c r="P40" s="47"/>
      <c r="Q40" s="47"/>
      <c r="R40" s="170"/>
      <c r="S40" s="62"/>
      <c r="T40" s="512"/>
      <c r="U40" s="541"/>
      <c r="V40" s="542"/>
      <c r="W40" s="502" t="s">
        <v>627</v>
      </c>
      <c r="X40" s="54" t="s">
        <v>14</v>
      </c>
      <c r="Y40" s="55">
        <v>1</v>
      </c>
      <c r="Z40" s="163" t="s">
        <v>15</v>
      </c>
      <c r="AA40" s="572"/>
      <c r="AB40" s="171">
        <f>I13</f>
        <v>0</v>
      </c>
      <c r="AC40" s="88" t="str">
        <f>IF(ASC(UPPER(AB40))="A",5,IF(ASC(UPPER(AB40))="B",4,IF(ASC(UPPER(AB40))="C",3,IF(ASC(UPPER(AB40))="D",2,IF(ASC(UPPER(AB40))="K",0,IF(ASC(UPPER(AB40))="","-","？"))))))</f>
        <v>？</v>
      </c>
      <c r="AD40" s="58" t="s">
        <v>675</v>
      </c>
      <c r="AE40" s="537"/>
      <c r="AF40" s="59" t="s">
        <v>676</v>
      </c>
      <c r="AG40" s="503">
        <f>AE147*Y40</f>
        <v>0</v>
      </c>
      <c r="AH40" s="61" t="s">
        <v>677</v>
      </c>
      <c r="AI40" s="133"/>
      <c r="AJ40" s="134"/>
      <c r="AK40" s="169"/>
      <c r="AL40" s="62"/>
    </row>
    <row r="41" spans="1:41" ht="20.100000000000001" customHeight="1" x14ac:dyDescent="0.15">
      <c r="A41" s="512"/>
      <c r="B41" s="643"/>
      <c r="C41" s="553"/>
      <c r="D41" s="49" t="s">
        <v>106</v>
      </c>
      <c r="E41" s="35" t="s">
        <v>676</v>
      </c>
      <c r="F41" s="145">
        <v>0.5</v>
      </c>
      <c r="G41" s="37" t="s">
        <v>677</v>
      </c>
      <c r="H41" s="600"/>
      <c r="I41" s="438"/>
      <c r="J41" s="38" t="str">
        <f t="shared" si="0"/>
        <v>-</v>
      </c>
      <c r="K41" s="39">
        <f t="shared" si="5"/>
        <v>0</v>
      </c>
      <c r="L41" s="537"/>
      <c r="M41" s="164"/>
      <c r="N41" s="47"/>
      <c r="O41" s="165"/>
      <c r="P41" s="47"/>
      <c r="Q41" s="47"/>
      <c r="R41" s="170"/>
      <c r="S41" s="62"/>
      <c r="T41" s="512"/>
      <c r="U41" s="541"/>
      <c r="V41" s="542"/>
      <c r="W41" s="34" t="s">
        <v>678</v>
      </c>
      <c r="X41" s="35" t="s">
        <v>676</v>
      </c>
      <c r="Y41" s="194">
        <v>1</v>
      </c>
      <c r="Z41" s="37" t="s">
        <v>677</v>
      </c>
      <c r="AA41" s="506" t="s">
        <v>679</v>
      </c>
      <c r="AB41" s="427"/>
      <c r="AC41" s="38" t="str">
        <f t="shared" si="1"/>
        <v>-</v>
      </c>
      <c r="AD41" s="39">
        <f t="shared" ref="AD41:AD47" si="9">IF(AB41="A",2,IF(AB41="B",2,IF(AB41="C",2,IF(AB41="N",2,))))</f>
        <v>0</v>
      </c>
      <c r="AE41" s="537"/>
      <c r="AF41" s="73"/>
      <c r="AI41" s="46"/>
      <c r="AJ41" s="47"/>
      <c r="AK41" s="160"/>
      <c r="AL41" s="62"/>
    </row>
    <row r="42" spans="1:41" ht="20.100000000000001" customHeight="1" x14ac:dyDescent="0.15">
      <c r="A42" s="512"/>
      <c r="B42" s="643"/>
      <c r="C42" s="553"/>
      <c r="D42" s="49" t="s">
        <v>107</v>
      </c>
      <c r="E42" s="35" t="s">
        <v>676</v>
      </c>
      <c r="F42" s="145">
        <v>0.5</v>
      </c>
      <c r="G42" s="37" t="s">
        <v>677</v>
      </c>
      <c r="H42" s="600"/>
      <c r="I42" s="438"/>
      <c r="J42" s="38" t="str">
        <f t="shared" si="0"/>
        <v>-</v>
      </c>
      <c r="K42" s="39">
        <f t="shared" si="5"/>
        <v>0</v>
      </c>
      <c r="L42" s="537"/>
      <c r="M42" s="164"/>
      <c r="N42" s="47"/>
      <c r="O42" s="165"/>
      <c r="P42" s="47"/>
      <c r="Q42" s="47"/>
      <c r="R42" s="170"/>
      <c r="S42" s="62"/>
      <c r="T42" s="512"/>
      <c r="U42" s="541"/>
      <c r="V42" s="542"/>
      <c r="W42" s="504" t="s">
        <v>680</v>
      </c>
      <c r="X42" s="85" t="s">
        <v>676</v>
      </c>
      <c r="Y42" s="120">
        <v>1</v>
      </c>
      <c r="Z42" s="96" t="s">
        <v>677</v>
      </c>
      <c r="AA42" s="545"/>
      <c r="AB42" s="450"/>
      <c r="AC42" s="38" t="str">
        <f t="shared" si="1"/>
        <v>-</v>
      </c>
      <c r="AD42" s="39">
        <f t="shared" si="9"/>
        <v>0</v>
      </c>
      <c r="AE42" s="537"/>
      <c r="AF42" s="73"/>
      <c r="AG42" s="483">
        <f>AF160</f>
        <v>0</v>
      </c>
      <c r="AH42" s="52" t="str">
        <f>IF(COUNTIF(AC41:AC43,"&gt;3")&lt;3,"未達","")</f>
        <v>未達</v>
      </c>
      <c r="AI42" s="46"/>
      <c r="AJ42" s="47"/>
      <c r="AK42" s="160"/>
      <c r="AL42" s="62"/>
    </row>
    <row r="43" spans="1:41" ht="20.100000000000001" customHeight="1" x14ac:dyDescent="0.15">
      <c r="A43" s="512"/>
      <c r="B43" s="643"/>
      <c r="C43" s="553"/>
      <c r="D43" s="49" t="s">
        <v>108</v>
      </c>
      <c r="E43" s="35" t="s">
        <v>681</v>
      </c>
      <c r="F43" s="145">
        <v>0.5</v>
      </c>
      <c r="G43" s="37" t="s">
        <v>682</v>
      </c>
      <c r="H43" s="600"/>
      <c r="I43" s="438"/>
      <c r="J43" s="38" t="str">
        <f t="shared" si="0"/>
        <v>-</v>
      </c>
      <c r="K43" s="39">
        <f t="shared" si="5"/>
        <v>0</v>
      </c>
      <c r="L43" s="537"/>
      <c r="M43" s="164"/>
      <c r="N43" s="47"/>
      <c r="O43" s="165"/>
      <c r="P43" s="47"/>
      <c r="Q43" s="47"/>
      <c r="R43" s="170"/>
      <c r="S43" s="62"/>
      <c r="T43" s="512"/>
      <c r="U43" s="541"/>
      <c r="V43" s="542"/>
      <c r="W43" s="504" t="s">
        <v>683</v>
      </c>
      <c r="X43" s="85" t="s">
        <v>681</v>
      </c>
      <c r="Y43" s="120">
        <v>1</v>
      </c>
      <c r="Z43" s="96" t="s">
        <v>682</v>
      </c>
      <c r="AA43" s="546"/>
      <c r="AB43" s="450"/>
      <c r="AC43" s="57" t="str">
        <f t="shared" si="1"/>
        <v>-</v>
      </c>
      <c r="AD43" s="70">
        <f>IF(AB43="A",1,IF(AB43="B",1,IF(AB43="C",1,IF(AB43="N",1,))))</f>
        <v>0</v>
      </c>
      <c r="AE43" s="537"/>
      <c r="AF43" s="59" t="s">
        <v>69</v>
      </c>
      <c r="AG43" s="60">
        <f>AE159*Y43</f>
        <v>0</v>
      </c>
      <c r="AH43" s="61" t="s">
        <v>70</v>
      </c>
      <c r="AI43" s="46"/>
      <c r="AJ43" s="47"/>
      <c r="AK43" s="160"/>
      <c r="AL43" s="62"/>
    </row>
    <row r="44" spans="1:41" ht="20.100000000000001" customHeight="1" x14ac:dyDescent="0.15">
      <c r="A44" s="512"/>
      <c r="B44" s="643"/>
      <c r="C44" s="553"/>
      <c r="D44" s="49" t="s">
        <v>111</v>
      </c>
      <c r="E44" s="35" t="s">
        <v>681</v>
      </c>
      <c r="F44" s="145">
        <v>0.5</v>
      </c>
      <c r="G44" s="37" t="s">
        <v>682</v>
      </c>
      <c r="H44" s="600"/>
      <c r="I44" s="438"/>
      <c r="J44" s="38" t="str">
        <f t="shared" si="0"/>
        <v>-</v>
      </c>
      <c r="K44" s="39">
        <f t="shared" si="5"/>
        <v>0</v>
      </c>
      <c r="L44" s="537"/>
      <c r="M44" s="164"/>
      <c r="N44" s="47"/>
      <c r="O44" s="165"/>
      <c r="P44" s="47"/>
      <c r="Q44" s="47"/>
      <c r="R44" s="170"/>
      <c r="S44" s="62"/>
      <c r="T44" s="512"/>
      <c r="U44" s="541"/>
      <c r="V44" s="542"/>
      <c r="W44" s="448"/>
      <c r="X44" s="66" t="s">
        <v>681</v>
      </c>
      <c r="Y44" s="111">
        <v>1</v>
      </c>
      <c r="Z44" s="91" t="s">
        <v>682</v>
      </c>
      <c r="AA44" s="506" t="s">
        <v>684</v>
      </c>
      <c r="AB44" s="429"/>
      <c r="AC44" s="69" t="str">
        <f t="shared" si="1"/>
        <v>-</v>
      </c>
      <c r="AD44" s="123">
        <f>IF(AB44="A",2,IF(AB44="B",2,IF(AB44="C",2,IF(AB44="N",2,))))</f>
        <v>0</v>
      </c>
      <c r="AE44" s="537"/>
      <c r="AF44" s="73"/>
      <c r="AG44" s="483">
        <f>AF172</f>
        <v>0</v>
      </c>
      <c r="AH44" s="52" t="str">
        <f>IF(COUNTIF(AC44:AC45,"&gt;2")&lt;2,"未達","")</f>
        <v>未達</v>
      </c>
      <c r="AI44" s="46"/>
      <c r="AJ44" s="47"/>
      <c r="AK44" s="160"/>
      <c r="AL44" s="62"/>
    </row>
    <row r="45" spans="1:41" ht="20.100000000000001" customHeight="1" x14ac:dyDescent="0.15">
      <c r="A45" s="512"/>
      <c r="B45" s="643"/>
      <c r="C45" s="553"/>
      <c r="D45" s="49" t="s">
        <v>113</v>
      </c>
      <c r="E45" s="35" t="s">
        <v>685</v>
      </c>
      <c r="F45" s="145">
        <v>0.5</v>
      </c>
      <c r="G45" s="37" t="s">
        <v>686</v>
      </c>
      <c r="H45" s="600"/>
      <c r="I45" s="438"/>
      <c r="J45" s="38" t="str">
        <f t="shared" si="0"/>
        <v>-</v>
      </c>
      <c r="K45" s="39">
        <f t="shared" si="5"/>
        <v>0</v>
      </c>
      <c r="L45" s="537"/>
      <c r="M45" s="164"/>
      <c r="N45" s="47"/>
      <c r="O45" s="165"/>
      <c r="P45" s="47"/>
      <c r="Q45" s="47"/>
      <c r="R45" s="170"/>
      <c r="S45" s="62"/>
      <c r="T45" s="512"/>
      <c r="U45" s="541"/>
      <c r="V45" s="542"/>
      <c r="W45" s="451"/>
      <c r="X45" s="54" t="s">
        <v>685</v>
      </c>
      <c r="Y45" s="195">
        <v>1</v>
      </c>
      <c r="Z45" s="163" t="s">
        <v>686</v>
      </c>
      <c r="AA45" s="546"/>
      <c r="AB45" s="431"/>
      <c r="AC45" s="196" t="str">
        <f t="shared" si="1"/>
        <v>-</v>
      </c>
      <c r="AD45" s="58">
        <f t="shared" si="9"/>
        <v>0</v>
      </c>
      <c r="AE45" s="537"/>
      <c r="AF45" s="59" t="s">
        <v>69</v>
      </c>
      <c r="AG45" s="60">
        <f>AE171*Y45</f>
        <v>0</v>
      </c>
      <c r="AH45" s="61" t="s">
        <v>70</v>
      </c>
      <c r="AI45" s="46"/>
      <c r="AJ45" s="47"/>
      <c r="AK45" s="160"/>
      <c r="AL45" s="62"/>
    </row>
    <row r="46" spans="1:41" ht="20.100000000000001" customHeight="1" x14ac:dyDescent="0.15">
      <c r="A46" s="512"/>
      <c r="B46" s="643"/>
      <c r="C46" s="553"/>
      <c r="D46" s="49" t="s">
        <v>118</v>
      </c>
      <c r="E46" s="35" t="s">
        <v>685</v>
      </c>
      <c r="F46" s="145">
        <v>0.5</v>
      </c>
      <c r="G46" s="37" t="s">
        <v>686</v>
      </c>
      <c r="H46" s="600"/>
      <c r="I46" s="438"/>
      <c r="J46" s="38" t="str">
        <f t="shared" si="0"/>
        <v>-</v>
      </c>
      <c r="K46" s="39">
        <f t="shared" si="5"/>
        <v>0</v>
      </c>
      <c r="L46" s="537"/>
      <c r="M46" s="164"/>
      <c r="N46" s="47"/>
      <c r="O46" s="165"/>
      <c r="P46" s="47"/>
      <c r="Q46" s="47"/>
      <c r="R46" s="198"/>
      <c r="S46" s="62"/>
      <c r="T46" s="512"/>
      <c r="U46" s="541"/>
      <c r="V46" s="542"/>
      <c r="W46" s="197" t="s">
        <v>456</v>
      </c>
      <c r="X46" s="63" t="s">
        <v>685</v>
      </c>
      <c r="Y46" s="119">
        <v>1</v>
      </c>
      <c r="Z46" s="64" t="s">
        <v>686</v>
      </c>
      <c r="AA46" s="506" t="s">
        <v>32</v>
      </c>
      <c r="AB46" s="438"/>
      <c r="AC46" s="92" t="str">
        <f t="shared" si="1"/>
        <v>-</v>
      </c>
      <c r="AD46" s="93">
        <f t="shared" si="9"/>
        <v>0</v>
      </c>
      <c r="AE46" s="537"/>
      <c r="AF46" s="73"/>
      <c r="AG46" s="72">
        <f>AF184</f>
        <v>0</v>
      </c>
      <c r="AH46" s="52" t="str">
        <f>IF(COUNTIF(AC46:AC47,"&gt;2")&lt;1,"未達","")</f>
        <v>未達</v>
      </c>
      <c r="AI46" s="508" t="str">
        <f>IF(AJ47="-","-",IF(AJ47&gt;5,"？",IF(AJ47=5,"AAA",IF(AJ47&gt;=4.5,"AA",IF(AJ47&gt;=4,"A",IF(AJ47&gt;=3.5,"B",IF(AJ47&gt;=3,"C","？")))))))</f>
        <v>-</v>
      </c>
      <c r="AJ46" s="509"/>
      <c r="AK46" s="510"/>
      <c r="AL46" s="62"/>
    </row>
    <row r="47" spans="1:41" ht="20.100000000000001" customHeight="1" thickBot="1" x14ac:dyDescent="0.2">
      <c r="A47" s="512"/>
      <c r="B47" s="643"/>
      <c r="C47" s="553"/>
      <c r="D47" s="49" t="s">
        <v>119</v>
      </c>
      <c r="E47" s="35" t="s">
        <v>681</v>
      </c>
      <c r="F47" s="145">
        <v>0.5</v>
      </c>
      <c r="G47" s="37" t="s">
        <v>682</v>
      </c>
      <c r="H47" s="600"/>
      <c r="I47" s="427"/>
      <c r="J47" s="38" t="str">
        <f t="shared" si="0"/>
        <v>-</v>
      </c>
      <c r="K47" s="39">
        <f t="shared" si="5"/>
        <v>0</v>
      </c>
      <c r="L47" s="537"/>
      <c r="M47" s="164"/>
      <c r="N47" s="47"/>
      <c r="O47" s="165"/>
      <c r="P47" s="47"/>
      <c r="Q47" s="47"/>
      <c r="R47" s="198"/>
      <c r="S47" s="62"/>
      <c r="T47" s="513"/>
      <c r="U47" s="543"/>
      <c r="V47" s="544"/>
      <c r="W47" s="74" t="s">
        <v>457</v>
      </c>
      <c r="X47" s="75" t="s">
        <v>681</v>
      </c>
      <c r="Y47" s="76">
        <v>1</v>
      </c>
      <c r="Z47" s="77" t="s">
        <v>682</v>
      </c>
      <c r="AA47" s="507"/>
      <c r="AB47" s="450"/>
      <c r="AC47" s="57" t="str">
        <f t="shared" si="1"/>
        <v>-</v>
      </c>
      <c r="AD47" s="122">
        <f t="shared" si="9"/>
        <v>0</v>
      </c>
      <c r="AE47" s="402" t="s">
        <v>687</v>
      </c>
      <c r="AF47" s="79" t="s">
        <v>681</v>
      </c>
      <c r="AG47" s="80">
        <f>AE183*Y47</f>
        <v>0</v>
      </c>
      <c r="AH47" s="81" t="s">
        <v>682</v>
      </c>
      <c r="AI47" s="148" t="s">
        <v>681</v>
      </c>
      <c r="AJ47" s="149" t="str">
        <f>IF((AG40+AG43+AG45+AG47)=0,"-",ROUND((AG39*Y40+AG42*Y43+AG44*Y45+AG46*Y47)/(AG40+AG43+AG45+AG47),1))</f>
        <v>-</v>
      </c>
      <c r="AK47" s="183" t="s">
        <v>682</v>
      </c>
      <c r="AL47" s="62"/>
    </row>
    <row r="48" spans="1:41" ht="20.100000000000001" customHeight="1" x14ac:dyDescent="0.15">
      <c r="A48" s="512"/>
      <c r="B48" s="643"/>
      <c r="C48" s="553"/>
      <c r="D48" s="49" t="s">
        <v>120</v>
      </c>
      <c r="E48" s="35" t="s">
        <v>681</v>
      </c>
      <c r="F48" s="145">
        <v>0.5</v>
      </c>
      <c r="G48" s="37" t="s">
        <v>682</v>
      </c>
      <c r="H48" s="600"/>
      <c r="I48" s="427"/>
      <c r="J48" s="38" t="str">
        <f t="shared" si="0"/>
        <v>-</v>
      </c>
      <c r="K48" s="39">
        <f t="shared" si="5"/>
        <v>0</v>
      </c>
      <c r="L48" s="537"/>
      <c r="M48" s="164"/>
      <c r="N48" s="47"/>
      <c r="O48" s="165"/>
      <c r="P48" s="47"/>
      <c r="Q48" s="47"/>
      <c r="R48" s="198"/>
      <c r="S48" s="62"/>
      <c r="T48" s="511" t="s">
        <v>688</v>
      </c>
      <c r="U48" s="514" t="s">
        <v>115</v>
      </c>
      <c r="V48" s="515"/>
      <c r="W48" s="199" t="s">
        <v>689</v>
      </c>
      <c r="X48" s="14" t="s">
        <v>685</v>
      </c>
      <c r="Y48" s="200">
        <v>1</v>
      </c>
      <c r="Z48" s="25" t="s">
        <v>686</v>
      </c>
      <c r="AA48" s="654" t="s">
        <v>690</v>
      </c>
      <c r="AB48" s="154">
        <f>I6</f>
        <v>0</v>
      </c>
      <c r="AC48" s="26" t="str">
        <f t="shared" si="1"/>
        <v>？</v>
      </c>
      <c r="AD48" s="27" t="s">
        <v>691</v>
      </c>
      <c r="AE48" s="536" t="s">
        <v>691</v>
      </c>
      <c r="AF48" s="73"/>
      <c r="AG48" s="134"/>
      <c r="AH48" s="134"/>
      <c r="AI48" s="191"/>
      <c r="AJ48" s="134"/>
      <c r="AK48" s="169"/>
      <c r="AL48" s="62"/>
    </row>
    <row r="49" spans="1:38" ht="20.100000000000001" customHeight="1" x14ac:dyDescent="0.15">
      <c r="A49" s="512"/>
      <c r="B49" s="643"/>
      <c r="C49" s="553"/>
      <c r="D49" s="49" t="s">
        <v>122</v>
      </c>
      <c r="E49" s="85" t="s">
        <v>69</v>
      </c>
      <c r="F49" s="159">
        <v>0.5</v>
      </c>
      <c r="G49" s="87" t="s">
        <v>70</v>
      </c>
      <c r="H49" s="600"/>
      <c r="I49" s="450"/>
      <c r="J49" s="57" t="str">
        <f t="shared" si="0"/>
        <v>-</v>
      </c>
      <c r="K49" s="70">
        <f t="shared" si="5"/>
        <v>0</v>
      </c>
      <c r="L49" s="537"/>
      <c r="P49" s="139"/>
      <c r="Q49" s="140"/>
      <c r="R49" s="141"/>
      <c r="S49" s="62"/>
      <c r="T49" s="512"/>
      <c r="U49" s="516"/>
      <c r="V49" s="517"/>
      <c r="W49" s="203" t="s">
        <v>692</v>
      </c>
      <c r="X49" s="35" t="s">
        <v>681</v>
      </c>
      <c r="Y49" s="194">
        <v>1</v>
      </c>
      <c r="Z49" s="110" t="s">
        <v>682</v>
      </c>
      <c r="AA49" s="655"/>
      <c r="AB49" s="206">
        <f>I7</f>
        <v>0</v>
      </c>
      <c r="AC49" s="38" t="str">
        <f t="shared" si="1"/>
        <v>？</v>
      </c>
      <c r="AD49" s="39" t="s">
        <v>693</v>
      </c>
      <c r="AE49" s="537"/>
      <c r="AF49" s="73"/>
      <c r="AG49" s="483">
        <f>AF197</f>
        <v>0</v>
      </c>
      <c r="AH49" s="52" t="str">
        <f>IF(COUNTIF(AC48:AC50,"&gt;2")&lt;3,"未達","")</f>
        <v>未達</v>
      </c>
      <c r="AI49" s="508" t="str">
        <f>IF(AJ50="-","-",IF(AJ50&gt;5,"？",IF(AJ50=5,"AAA",IF(AJ50&gt;=4.5,"AA",IF(AJ50&gt;=4,"A",IF(AJ50&gt;=3.5,"B",IF(AJ50&gt;=3,"C","？")))))))</f>
        <v>-</v>
      </c>
      <c r="AJ49" s="509"/>
      <c r="AK49" s="510"/>
    </row>
    <row r="50" spans="1:38" ht="20.100000000000001" customHeight="1" thickBot="1" x14ac:dyDescent="0.2">
      <c r="A50" s="512"/>
      <c r="B50" s="643"/>
      <c r="C50" s="553"/>
      <c r="D50" s="49" t="s">
        <v>123</v>
      </c>
      <c r="E50" s="85" t="s">
        <v>69</v>
      </c>
      <c r="F50" s="159">
        <v>0.5</v>
      </c>
      <c r="G50" s="87" t="s">
        <v>70</v>
      </c>
      <c r="H50" s="600"/>
      <c r="I50" s="450"/>
      <c r="J50" s="57" t="str">
        <f t="shared" si="0"/>
        <v>-</v>
      </c>
      <c r="K50" s="70">
        <f t="shared" si="5"/>
        <v>0</v>
      </c>
      <c r="L50" s="537"/>
      <c r="P50" s="139"/>
      <c r="Q50" s="140"/>
      <c r="R50" s="141"/>
      <c r="S50" s="62"/>
      <c r="T50" s="513"/>
      <c r="U50" s="518"/>
      <c r="V50" s="519"/>
      <c r="W50" s="203" t="s">
        <v>694</v>
      </c>
      <c r="X50" s="75" t="s">
        <v>695</v>
      </c>
      <c r="Y50" s="76">
        <v>1</v>
      </c>
      <c r="Z50" s="237" t="s">
        <v>696</v>
      </c>
      <c r="AA50" s="656"/>
      <c r="AB50" s="210">
        <f>I8</f>
        <v>0</v>
      </c>
      <c r="AC50" s="78" t="str">
        <f t="shared" si="1"/>
        <v>？</v>
      </c>
      <c r="AD50" s="94" t="s">
        <v>697</v>
      </c>
      <c r="AE50" s="657"/>
      <c r="AF50" s="59" t="s">
        <v>698</v>
      </c>
      <c r="AG50" s="60">
        <f>AE196*Y48</f>
        <v>0</v>
      </c>
      <c r="AH50" s="61" t="s">
        <v>699</v>
      </c>
      <c r="AI50" s="148" t="s">
        <v>698</v>
      </c>
      <c r="AJ50" s="149" t="str">
        <f>IF(SUM(AG50)=0,"-",ROUND((AG49*Y48)/SUM(AG50),1))</f>
        <v>-</v>
      </c>
      <c r="AK50" s="183" t="s">
        <v>699</v>
      </c>
    </row>
    <row r="51" spans="1:38" ht="20.100000000000001" customHeight="1" x14ac:dyDescent="0.15">
      <c r="A51" s="512"/>
      <c r="B51" s="643"/>
      <c r="C51" s="553"/>
      <c r="D51" s="49" t="s">
        <v>124</v>
      </c>
      <c r="E51" s="85" t="s">
        <v>69</v>
      </c>
      <c r="F51" s="159">
        <v>0.5</v>
      </c>
      <c r="G51" s="87" t="s">
        <v>70</v>
      </c>
      <c r="H51" s="600"/>
      <c r="I51" s="450"/>
      <c r="J51" s="57" t="str">
        <f t="shared" si="0"/>
        <v>-</v>
      </c>
      <c r="K51" s="70">
        <f t="shared" si="5"/>
        <v>0</v>
      </c>
      <c r="L51" s="537"/>
      <c r="P51" s="139"/>
      <c r="Q51" s="140"/>
      <c r="R51" s="141"/>
      <c r="T51" s="548" t="s">
        <v>700</v>
      </c>
      <c r="U51" s="549"/>
      <c r="V51" s="550"/>
      <c r="W51" s="662"/>
      <c r="X51" s="663"/>
      <c r="Y51" s="663"/>
      <c r="Z51" s="663"/>
      <c r="AA51" s="559" t="s">
        <v>701</v>
      </c>
      <c r="AB51" s="664"/>
      <c r="AC51" s="664"/>
      <c r="AD51" s="212">
        <f t="shared" ref="AD51:AD67" si="10">IF(AB51="A",2,IF(AB51="B",2,IF(AB51="C",2,IF(AB51="N",2,))))</f>
        <v>0</v>
      </c>
      <c r="AE51" s="536">
        <f>SUM(AD51:AD67)</f>
        <v>0</v>
      </c>
      <c r="AF51" s="213"/>
      <c r="AG51" s="214"/>
      <c r="AH51" s="214"/>
      <c r="AI51" s="214"/>
      <c r="AJ51" s="214"/>
      <c r="AK51" s="215"/>
      <c r="AL51" s="221"/>
    </row>
    <row r="52" spans="1:38" ht="20.100000000000001" customHeight="1" x14ac:dyDescent="0.15">
      <c r="A52" s="512"/>
      <c r="B52" s="643"/>
      <c r="C52" s="553"/>
      <c r="D52" s="49" t="s">
        <v>125</v>
      </c>
      <c r="E52" s="85" t="s">
        <v>69</v>
      </c>
      <c r="F52" s="159">
        <v>0.5</v>
      </c>
      <c r="G52" s="87" t="s">
        <v>70</v>
      </c>
      <c r="H52" s="600"/>
      <c r="I52" s="450"/>
      <c r="J52" s="57" t="str">
        <f t="shared" si="0"/>
        <v>-</v>
      </c>
      <c r="K52" s="70">
        <f t="shared" si="5"/>
        <v>0</v>
      </c>
      <c r="L52" s="537"/>
      <c r="P52" s="139"/>
      <c r="Q52" s="140"/>
      <c r="R52" s="141"/>
      <c r="T52" s="551"/>
      <c r="U52" s="552"/>
      <c r="V52" s="553"/>
      <c r="W52" s="659"/>
      <c r="X52" s="660"/>
      <c r="Y52" s="660"/>
      <c r="Z52" s="660"/>
      <c r="AA52" s="560"/>
      <c r="AB52" s="658"/>
      <c r="AC52" s="658"/>
      <c r="AD52" s="216">
        <f t="shared" si="10"/>
        <v>0</v>
      </c>
      <c r="AE52" s="537"/>
      <c r="AF52" s="217"/>
      <c r="AG52" s="218"/>
      <c r="AH52" s="218"/>
      <c r="AI52" s="218"/>
      <c r="AJ52" s="218"/>
      <c r="AK52" s="219"/>
      <c r="AL52" s="221"/>
    </row>
    <row r="53" spans="1:38" ht="20.100000000000001" customHeight="1" x14ac:dyDescent="0.15">
      <c r="A53" s="512"/>
      <c r="B53" s="643"/>
      <c r="C53" s="553"/>
      <c r="D53" s="49" t="s">
        <v>126</v>
      </c>
      <c r="E53" s="85" t="s">
        <v>69</v>
      </c>
      <c r="F53" s="159">
        <v>0.5</v>
      </c>
      <c r="G53" s="96" t="s">
        <v>70</v>
      </c>
      <c r="H53" s="600"/>
      <c r="I53" s="450"/>
      <c r="J53" s="57" t="str">
        <f t="shared" si="0"/>
        <v>-</v>
      </c>
      <c r="K53" s="70">
        <f t="shared" si="5"/>
        <v>0</v>
      </c>
      <c r="L53" s="537"/>
      <c r="P53" s="139"/>
      <c r="Q53" s="140"/>
      <c r="R53" s="141"/>
      <c r="T53" s="551"/>
      <c r="U53" s="552"/>
      <c r="V53" s="553"/>
      <c r="W53" s="659"/>
      <c r="X53" s="660"/>
      <c r="Y53" s="660"/>
      <c r="Z53" s="660"/>
      <c r="AA53" s="560"/>
      <c r="AB53" s="658"/>
      <c r="AC53" s="658"/>
      <c r="AD53" s="216">
        <f t="shared" si="10"/>
        <v>0</v>
      </c>
      <c r="AE53" s="537"/>
      <c r="AF53" s="217"/>
      <c r="AG53" s="218"/>
      <c r="AH53" s="218"/>
      <c r="AI53" s="218"/>
      <c r="AJ53" s="218"/>
      <c r="AK53" s="219"/>
      <c r="AL53" s="221"/>
    </row>
    <row r="54" spans="1:38" ht="20.100000000000001" customHeight="1" x14ac:dyDescent="0.15">
      <c r="A54" s="512"/>
      <c r="B54" s="643"/>
      <c r="C54" s="553"/>
      <c r="D54" s="49"/>
      <c r="E54" s="35" t="s">
        <v>69</v>
      </c>
      <c r="F54" s="145">
        <v>0.5</v>
      </c>
      <c r="G54" s="110" t="s">
        <v>70</v>
      </c>
      <c r="H54" s="600"/>
      <c r="I54" s="427"/>
      <c r="J54" s="38" t="str">
        <f t="shared" si="0"/>
        <v>-</v>
      </c>
      <c r="K54" s="39">
        <f t="shared" si="5"/>
        <v>0</v>
      </c>
      <c r="L54" s="537"/>
      <c r="M54" s="40"/>
      <c r="N54" s="41"/>
      <c r="O54" s="42"/>
      <c r="P54" s="139"/>
      <c r="Q54" s="140"/>
      <c r="R54" s="141"/>
      <c r="T54" s="551"/>
      <c r="U54" s="552"/>
      <c r="V54" s="553"/>
      <c r="W54" s="659"/>
      <c r="X54" s="660"/>
      <c r="Y54" s="660"/>
      <c r="Z54" s="660"/>
      <c r="AA54" s="560"/>
      <c r="AB54" s="658"/>
      <c r="AC54" s="658"/>
      <c r="AD54" s="216">
        <f t="shared" si="10"/>
        <v>0</v>
      </c>
      <c r="AE54" s="537"/>
      <c r="AF54" s="217"/>
      <c r="AG54" s="218"/>
      <c r="AH54" s="218"/>
      <c r="AI54" s="218"/>
      <c r="AJ54" s="218"/>
      <c r="AK54" s="219"/>
      <c r="AL54" s="221"/>
    </row>
    <row r="55" spans="1:38" ht="20.100000000000001" customHeight="1" x14ac:dyDescent="0.15">
      <c r="A55" s="512"/>
      <c r="B55" s="643"/>
      <c r="C55" s="553"/>
      <c r="D55" s="49"/>
      <c r="E55" s="35" t="s">
        <v>698</v>
      </c>
      <c r="F55" s="145">
        <v>0.5</v>
      </c>
      <c r="G55" s="110" t="s">
        <v>699</v>
      </c>
      <c r="H55" s="600"/>
      <c r="I55" s="427"/>
      <c r="J55" s="38" t="str">
        <f t="shared" si="0"/>
        <v>-</v>
      </c>
      <c r="K55" s="39">
        <f t="shared" si="5"/>
        <v>0</v>
      </c>
      <c r="L55" s="537"/>
      <c r="P55" s="139"/>
      <c r="Q55" s="140"/>
      <c r="R55" s="141"/>
      <c r="T55" s="551"/>
      <c r="U55" s="552"/>
      <c r="V55" s="553"/>
      <c r="W55" s="659"/>
      <c r="X55" s="660"/>
      <c r="Y55" s="660"/>
      <c r="Z55" s="661"/>
      <c r="AA55" s="560"/>
      <c r="AB55" s="658"/>
      <c r="AC55" s="658"/>
      <c r="AD55" s="216">
        <f t="shared" si="10"/>
        <v>0</v>
      </c>
      <c r="AE55" s="537"/>
      <c r="AF55" s="217"/>
      <c r="AG55" s="218"/>
      <c r="AH55" s="218"/>
      <c r="AI55" s="218"/>
      <c r="AJ55" s="218"/>
      <c r="AK55" s="219"/>
      <c r="AL55" s="221"/>
    </row>
    <row r="56" spans="1:38" ht="20.100000000000001" customHeight="1" x14ac:dyDescent="0.15">
      <c r="A56" s="512"/>
      <c r="B56" s="643"/>
      <c r="C56" s="553"/>
      <c r="D56" s="49"/>
      <c r="E56" s="35" t="s">
        <v>698</v>
      </c>
      <c r="F56" s="145">
        <v>0.5</v>
      </c>
      <c r="G56" s="110" t="s">
        <v>699</v>
      </c>
      <c r="H56" s="600"/>
      <c r="I56" s="427"/>
      <c r="J56" s="38" t="str">
        <f t="shared" si="0"/>
        <v>-</v>
      </c>
      <c r="K56" s="39">
        <f t="shared" si="5"/>
        <v>0</v>
      </c>
      <c r="L56" s="537"/>
      <c r="M56" s="50"/>
      <c r="N56" s="483">
        <f>P173</f>
        <v>0</v>
      </c>
      <c r="O56" s="52" t="str">
        <f>IF(P170&gt;0,"未達","")</f>
        <v>未達</v>
      </c>
      <c r="P56" s="139"/>
      <c r="Q56" s="140"/>
      <c r="R56" s="141"/>
      <c r="T56" s="551"/>
      <c r="U56" s="552"/>
      <c r="V56" s="553"/>
      <c r="W56" s="659"/>
      <c r="X56" s="660"/>
      <c r="Y56" s="660"/>
      <c r="Z56" s="661"/>
      <c r="AA56" s="560"/>
      <c r="AB56" s="658"/>
      <c r="AC56" s="658"/>
      <c r="AD56" s="216">
        <f t="shared" si="10"/>
        <v>0</v>
      </c>
      <c r="AE56" s="537"/>
      <c r="AF56" s="217"/>
      <c r="AG56" s="218"/>
      <c r="AH56" s="218"/>
      <c r="AI56" s="218"/>
      <c r="AJ56" s="218"/>
      <c r="AK56" s="219"/>
      <c r="AL56" s="221"/>
    </row>
    <row r="57" spans="1:38" ht="20.100000000000001" customHeight="1" x14ac:dyDescent="0.15">
      <c r="A57" s="512"/>
      <c r="B57" s="643"/>
      <c r="C57" s="553"/>
      <c r="D57" s="161"/>
      <c r="E57" s="54" t="s">
        <v>638</v>
      </c>
      <c r="F57" s="162">
        <v>0.5</v>
      </c>
      <c r="G57" s="220" t="s">
        <v>639</v>
      </c>
      <c r="H57" s="601"/>
      <c r="I57" s="431"/>
      <c r="J57" s="88" t="str">
        <f t="shared" si="0"/>
        <v>-</v>
      </c>
      <c r="K57" s="58">
        <f>IF(I57="A",2,IF(I57="B",2,IF(I57="C",2,IF(I57="N",2,))))</f>
        <v>0</v>
      </c>
      <c r="L57" s="537"/>
      <c r="M57" s="59" t="s">
        <v>638</v>
      </c>
      <c r="N57" s="60">
        <f>O172*F57</f>
        <v>0</v>
      </c>
      <c r="O57" s="61" t="s">
        <v>70</v>
      </c>
      <c r="P57" s="139"/>
      <c r="Q57" s="140"/>
      <c r="R57" s="141"/>
      <c r="T57" s="551"/>
      <c r="U57" s="552"/>
      <c r="V57" s="553"/>
      <c r="W57" s="659"/>
      <c r="X57" s="660"/>
      <c r="Y57" s="660"/>
      <c r="Z57" s="661"/>
      <c r="AA57" s="560"/>
      <c r="AB57" s="658"/>
      <c r="AC57" s="658"/>
      <c r="AD57" s="216">
        <f t="shared" si="10"/>
        <v>0</v>
      </c>
      <c r="AE57" s="537"/>
      <c r="AF57" s="217"/>
      <c r="AG57" s="218"/>
      <c r="AH57" s="218"/>
      <c r="AI57" s="218"/>
      <c r="AJ57" s="218"/>
      <c r="AK57" s="219"/>
      <c r="AL57" s="221"/>
    </row>
    <row r="58" spans="1:38" ht="20.100000000000001" customHeight="1" x14ac:dyDescent="0.15">
      <c r="A58" s="512"/>
      <c r="B58" s="643"/>
      <c r="C58" s="553"/>
      <c r="D58" s="118" t="s">
        <v>127</v>
      </c>
      <c r="E58" s="63" t="s">
        <v>638</v>
      </c>
      <c r="F58" s="137">
        <v>0.5</v>
      </c>
      <c r="G58" s="37" t="s">
        <v>639</v>
      </c>
      <c r="H58" s="570" t="s">
        <v>702</v>
      </c>
      <c r="I58" s="438"/>
      <c r="J58" s="92" t="str">
        <f t="shared" si="0"/>
        <v>-</v>
      </c>
      <c r="K58" s="93">
        <f t="shared" si="5"/>
        <v>0</v>
      </c>
      <c r="L58" s="537"/>
      <c r="M58" s="40"/>
      <c r="N58" s="41"/>
      <c r="O58" s="42"/>
      <c r="P58" s="139"/>
      <c r="Q58" s="140"/>
      <c r="R58" s="141"/>
      <c r="T58" s="551"/>
      <c r="U58" s="552"/>
      <c r="V58" s="553"/>
      <c r="W58" s="659"/>
      <c r="X58" s="660"/>
      <c r="Y58" s="660"/>
      <c r="Z58" s="661"/>
      <c r="AA58" s="560"/>
      <c r="AB58" s="665"/>
      <c r="AC58" s="665"/>
      <c r="AD58" s="216">
        <f t="shared" si="10"/>
        <v>0</v>
      </c>
      <c r="AE58" s="537"/>
      <c r="AF58" s="217"/>
      <c r="AG58" s="218"/>
      <c r="AH58" s="218"/>
      <c r="AI58" s="218"/>
      <c r="AJ58" s="218"/>
      <c r="AK58" s="219"/>
      <c r="AL58" s="221"/>
    </row>
    <row r="59" spans="1:38" ht="20.100000000000001" customHeight="1" x14ac:dyDescent="0.15">
      <c r="A59" s="512"/>
      <c r="B59" s="643"/>
      <c r="C59" s="553"/>
      <c r="D59" s="49" t="s">
        <v>129</v>
      </c>
      <c r="E59" s="35" t="s">
        <v>638</v>
      </c>
      <c r="F59" s="145">
        <v>0.5</v>
      </c>
      <c r="G59" s="37" t="s">
        <v>639</v>
      </c>
      <c r="H59" s="571"/>
      <c r="I59" s="427"/>
      <c r="J59" s="38" t="str">
        <f t="shared" si="0"/>
        <v>-</v>
      </c>
      <c r="K59" s="39">
        <f t="shared" si="5"/>
        <v>0</v>
      </c>
      <c r="L59" s="537"/>
      <c r="M59" s="40"/>
      <c r="N59" s="41"/>
      <c r="O59" s="42"/>
      <c r="P59" s="139"/>
      <c r="Q59" s="140"/>
      <c r="R59" s="141"/>
      <c r="T59" s="551"/>
      <c r="U59" s="552"/>
      <c r="V59" s="553"/>
      <c r="W59" s="659"/>
      <c r="X59" s="660"/>
      <c r="Y59" s="660"/>
      <c r="Z59" s="661"/>
      <c r="AA59" s="560"/>
      <c r="AB59" s="665"/>
      <c r="AC59" s="665"/>
      <c r="AD59" s="216">
        <f t="shared" si="10"/>
        <v>0</v>
      </c>
      <c r="AE59" s="537"/>
      <c r="AF59" s="217"/>
      <c r="AG59" s="218"/>
      <c r="AH59" s="218"/>
      <c r="AI59" s="218"/>
      <c r="AJ59" s="218"/>
      <c r="AK59" s="219"/>
      <c r="AL59" s="234"/>
    </row>
    <row r="60" spans="1:38" ht="20.100000000000001" customHeight="1" x14ac:dyDescent="0.15">
      <c r="A60" s="512"/>
      <c r="B60" s="643"/>
      <c r="C60" s="553"/>
      <c r="D60" s="49" t="s">
        <v>130</v>
      </c>
      <c r="E60" s="35" t="s">
        <v>638</v>
      </c>
      <c r="F60" s="145">
        <v>0.5</v>
      </c>
      <c r="G60" s="37" t="s">
        <v>639</v>
      </c>
      <c r="H60" s="571"/>
      <c r="I60" s="427"/>
      <c r="J60" s="38" t="str">
        <f t="shared" si="0"/>
        <v>-</v>
      </c>
      <c r="K60" s="39">
        <f t="shared" si="5"/>
        <v>0</v>
      </c>
      <c r="L60" s="537"/>
      <c r="M60" s="40"/>
      <c r="N60" s="41"/>
      <c r="O60" s="42"/>
      <c r="P60" s="139"/>
      <c r="Q60" s="140"/>
      <c r="R60" s="141"/>
      <c r="T60" s="551"/>
      <c r="U60" s="552"/>
      <c r="V60" s="553"/>
      <c r="W60" s="659"/>
      <c r="X60" s="660"/>
      <c r="Y60" s="660"/>
      <c r="Z60" s="661"/>
      <c r="AA60" s="560"/>
      <c r="AB60" s="665"/>
      <c r="AC60" s="665"/>
      <c r="AD60" s="216">
        <f t="shared" si="10"/>
        <v>0</v>
      </c>
      <c r="AE60" s="537"/>
      <c r="AF60" s="217"/>
      <c r="AG60" s="218"/>
      <c r="AH60" s="218"/>
      <c r="AI60" s="218"/>
      <c r="AJ60" s="218"/>
      <c r="AK60" s="219"/>
      <c r="AL60" s="221"/>
    </row>
    <row r="61" spans="1:38" ht="20.100000000000001" customHeight="1" x14ac:dyDescent="0.15">
      <c r="A61" s="512"/>
      <c r="B61" s="643"/>
      <c r="C61" s="553"/>
      <c r="D61" s="49" t="s">
        <v>131</v>
      </c>
      <c r="E61" s="35" t="s">
        <v>638</v>
      </c>
      <c r="F61" s="145">
        <v>0.5</v>
      </c>
      <c r="G61" s="37" t="s">
        <v>639</v>
      </c>
      <c r="H61" s="571"/>
      <c r="I61" s="450"/>
      <c r="J61" s="38" t="str">
        <f t="shared" si="0"/>
        <v>-</v>
      </c>
      <c r="K61" s="39">
        <f t="shared" si="5"/>
        <v>0</v>
      </c>
      <c r="L61" s="537"/>
      <c r="M61" s="40"/>
      <c r="N61" s="41"/>
      <c r="O61" s="42"/>
      <c r="P61" s="139"/>
      <c r="Q61" s="140"/>
      <c r="R61" s="141"/>
      <c r="T61" s="551"/>
      <c r="U61" s="552"/>
      <c r="V61" s="553"/>
      <c r="W61" s="659"/>
      <c r="X61" s="660"/>
      <c r="Y61" s="660"/>
      <c r="Z61" s="661"/>
      <c r="AA61" s="560"/>
      <c r="AB61" s="665"/>
      <c r="AC61" s="665"/>
      <c r="AD61" s="216">
        <f t="shared" si="10"/>
        <v>0</v>
      </c>
      <c r="AE61" s="537"/>
      <c r="AF61" s="217"/>
      <c r="AG61" s="218"/>
      <c r="AH61" s="218"/>
      <c r="AI61" s="218"/>
      <c r="AJ61" s="218"/>
      <c r="AK61" s="219"/>
      <c r="AL61" s="221"/>
    </row>
    <row r="62" spans="1:38" ht="20.100000000000001" customHeight="1" x14ac:dyDescent="0.15">
      <c r="A62" s="512"/>
      <c r="B62" s="643"/>
      <c r="C62" s="553"/>
      <c r="D62" s="49" t="s">
        <v>703</v>
      </c>
      <c r="E62" s="35" t="s">
        <v>638</v>
      </c>
      <c r="F62" s="145">
        <v>0.5</v>
      </c>
      <c r="G62" s="37" t="s">
        <v>639</v>
      </c>
      <c r="H62" s="571"/>
      <c r="I62" s="450"/>
      <c r="J62" s="38" t="str">
        <f t="shared" si="0"/>
        <v>-</v>
      </c>
      <c r="K62" s="39">
        <f t="shared" si="5"/>
        <v>0</v>
      </c>
      <c r="L62" s="537"/>
      <c r="M62" s="40"/>
      <c r="N62" s="41"/>
      <c r="O62" s="42"/>
      <c r="P62" s="139"/>
      <c r="Q62" s="140"/>
      <c r="R62" s="141"/>
      <c r="T62" s="551"/>
      <c r="U62" s="552"/>
      <c r="V62" s="553"/>
      <c r="W62" s="659"/>
      <c r="X62" s="660"/>
      <c r="Y62" s="660"/>
      <c r="Z62" s="661"/>
      <c r="AA62" s="560"/>
      <c r="AB62" s="665"/>
      <c r="AC62" s="665"/>
      <c r="AD62" s="216">
        <f t="shared" si="10"/>
        <v>0</v>
      </c>
      <c r="AE62" s="537"/>
      <c r="AF62" s="217"/>
      <c r="AG62" s="218"/>
      <c r="AH62" s="218"/>
      <c r="AI62" s="218"/>
      <c r="AJ62" s="218"/>
      <c r="AK62" s="219"/>
    </row>
    <row r="63" spans="1:38" ht="20.100000000000001" customHeight="1" x14ac:dyDescent="0.15">
      <c r="A63" s="512"/>
      <c r="B63" s="643"/>
      <c r="C63" s="553"/>
      <c r="D63" s="49" t="s">
        <v>133</v>
      </c>
      <c r="E63" s="35" t="s">
        <v>638</v>
      </c>
      <c r="F63" s="145">
        <v>0.5</v>
      </c>
      <c r="G63" s="37" t="s">
        <v>639</v>
      </c>
      <c r="H63" s="571"/>
      <c r="I63" s="427"/>
      <c r="J63" s="38" t="str">
        <f t="shared" si="0"/>
        <v>-</v>
      </c>
      <c r="K63" s="39">
        <f t="shared" si="5"/>
        <v>0</v>
      </c>
      <c r="L63" s="537"/>
      <c r="M63" s="40"/>
      <c r="N63" s="41"/>
      <c r="O63" s="42"/>
      <c r="P63" s="139"/>
      <c r="Q63" s="140"/>
      <c r="R63" s="141"/>
      <c r="T63" s="551"/>
      <c r="U63" s="552"/>
      <c r="V63" s="553"/>
      <c r="W63" s="659"/>
      <c r="X63" s="660"/>
      <c r="Y63" s="660"/>
      <c r="Z63" s="661"/>
      <c r="AA63" s="560"/>
      <c r="AB63" s="665"/>
      <c r="AC63" s="665"/>
      <c r="AD63" s="216">
        <f t="shared" si="10"/>
        <v>0</v>
      </c>
      <c r="AE63" s="537"/>
      <c r="AF63" s="217"/>
      <c r="AG63" s="218"/>
      <c r="AH63" s="218"/>
      <c r="AI63" s="218"/>
      <c r="AJ63" s="218"/>
      <c r="AK63" s="219"/>
    </row>
    <row r="64" spans="1:38" ht="20.100000000000001" customHeight="1" x14ac:dyDescent="0.15">
      <c r="A64" s="512"/>
      <c r="B64" s="643"/>
      <c r="C64" s="553"/>
      <c r="D64" s="49" t="s">
        <v>134</v>
      </c>
      <c r="E64" s="35" t="s">
        <v>638</v>
      </c>
      <c r="F64" s="145">
        <v>0.5</v>
      </c>
      <c r="G64" s="37" t="s">
        <v>639</v>
      </c>
      <c r="H64" s="571"/>
      <c r="I64" s="427"/>
      <c r="J64" s="38" t="str">
        <f t="shared" si="0"/>
        <v>-</v>
      </c>
      <c r="K64" s="39">
        <f t="shared" si="5"/>
        <v>0</v>
      </c>
      <c r="L64" s="537"/>
      <c r="M64" s="222"/>
      <c r="N64" s="223"/>
      <c r="O64" s="224"/>
      <c r="P64" s="139"/>
      <c r="Q64" s="140"/>
      <c r="R64" s="141"/>
      <c r="T64" s="551"/>
      <c r="U64" s="552"/>
      <c r="V64" s="553"/>
      <c r="W64" s="659"/>
      <c r="X64" s="660"/>
      <c r="Y64" s="660"/>
      <c r="Z64" s="661"/>
      <c r="AA64" s="560"/>
      <c r="AB64" s="665"/>
      <c r="AC64" s="665"/>
      <c r="AD64" s="216">
        <f t="shared" si="10"/>
        <v>0</v>
      </c>
      <c r="AE64" s="537"/>
      <c r="AF64" s="217"/>
      <c r="AG64" s="218"/>
      <c r="AH64" s="218"/>
      <c r="AI64" s="218"/>
      <c r="AJ64" s="218"/>
      <c r="AK64" s="219"/>
    </row>
    <row r="65" spans="1:37" ht="20.100000000000001" customHeight="1" x14ac:dyDescent="0.15">
      <c r="A65" s="512"/>
      <c r="B65" s="643"/>
      <c r="C65" s="553"/>
      <c r="D65" s="49" t="s">
        <v>135</v>
      </c>
      <c r="E65" s="35" t="s">
        <v>638</v>
      </c>
      <c r="F65" s="145">
        <v>0.5</v>
      </c>
      <c r="G65" s="37" t="s">
        <v>639</v>
      </c>
      <c r="H65" s="571"/>
      <c r="I65" s="427"/>
      <c r="J65" s="38" t="str">
        <f t="shared" si="0"/>
        <v>-</v>
      </c>
      <c r="K65" s="39">
        <f t="shared" si="5"/>
        <v>0</v>
      </c>
      <c r="L65" s="537"/>
      <c r="M65" s="40"/>
      <c r="N65" s="41"/>
      <c r="O65" s="42"/>
      <c r="P65" s="139"/>
      <c r="Q65" s="140"/>
      <c r="R65" s="141"/>
      <c r="T65" s="551"/>
      <c r="U65" s="552"/>
      <c r="V65" s="553"/>
      <c r="W65" s="659"/>
      <c r="X65" s="660"/>
      <c r="Y65" s="660"/>
      <c r="Z65" s="661"/>
      <c r="AA65" s="560"/>
      <c r="AB65" s="665"/>
      <c r="AC65" s="665"/>
      <c r="AD65" s="216">
        <f t="shared" si="10"/>
        <v>0</v>
      </c>
      <c r="AE65" s="537"/>
      <c r="AF65" s="217"/>
      <c r="AG65" s="218"/>
      <c r="AH65" s="218"/>
      <c r="AI65" s="218"/>
      <c r="AJ65" s="218"/>
      <c r="AK65" s="219"/>
    </row>
    <row r="66" spans="1:37" ht="20.100000000000001" customHeight="1" x14ac:dyDescent="0.15">
      <c r="A66" s="512"/>
      <c r="B66" s="643"/>
      <c r="C66" s="553"/>
      <c r="D66" s="49" t="s">
        <v>136</v>
      </c>
      <c r="E66" s="35" t="s">
        <v>69</v>
      </c>
      <c r="F66" s="145">
        <v>0.5</v>
      </c>
      <c r="G66" s="37" t="s">
        <v>70</v>
      </c>
      <c r="H66" s="571"/>
      <c r="I66" s="427"/>
      <c r="J66" s="38" t="str">
        <f t="shared" si="0"/>
        <v>-</v>
      </c>
      <c r="K66" s="39">
        <f t="shared" si="5"/>
        <v>0</v>
      </c>
      <c r="L66" s="537"/>
      <c r="M66" s="40"/>
      <c r="N66" s="41"/>
      <c r="O66" s="42"/>
      <c r="P66" s="139"/>
      <c r="Q66" s="140"/>
      <c r="R66" s="141"/>
      <c r="T66" s="551"/>
      <c r="U66" s="552"/>
      <c r="V66" s="553"/>
      <c r="W66" s="659"/>
      <c r="X66" s="660"/>
      <c r="Y66" s="660"/>
      <c r="Z66" s="661"/>
      <c r="AA66" s="560"/>
      <c r="AB66" s="665"/>
      <c r="AC66" s="665"/>
      <c r="AD66" s="216">
        <f t="shared" si="10"/>
        <v>0</v>
      </c>
      <c r="AE66" s="537"/>
      <c r="AF66" s="217"/>
      <c r="AG66" s="218"/>
      <c r="AH66" s="218"/>
      <c r="AI66" s="218"/>
      <c r="AJ66" s="218"/>
      <c r="AK66" s="219"/>
    </row>
    <row r="67" spans="1:37" ht="20.100000000000001" customHeight="1" thickBot="1" x14ac:dyDescent="0.2">
      <c r="A67" s="512"/>
      <c r="B67" s="643"/>
      <c r="C67" s="553"/>
      <c r="D67" s="49" t="s">
        <v>137</v>
      </c>
      <c r="E67" s="35" t="s">
        <v>69</v>
      </c>
      <c r="F67" s="145">
        <v>0.5</v>
      </c>
      <c r="G67" s="37" t="s">
        <v>70</v>
      </c>
      <c r="H67" s="571"/>
      <c r="I67" s="427"/>
      <c r="J67" s="38" t="str">
        <f t="shared" si="0"/>
        <v>-</v>
      </c>
      <c r="K67" s="39">
        <f t="shared" si="5"/>
        <v>0</v>
      </c>
      <c r="L67" s="537"/>
      <c r="M67" s="40"/>
      <c r="N67" s="41"/>
      <c r="O67" s="42"/>
      <c r="P67" s="139"/>
      <c r="Q67" s="140"/>
      <c r="R67" s="141"/>
      <c r="T67" s="554"/>
      <c r="U67" s="555"/>
      <c r="V67" s="556"/>
      <c r="W67" s="666"/>
      <c r="X67" s="667"/>
      <c r="Y67" s="667"/>
      <c r="Z67" s="668"/>
      <c r="AA67" s="561"/>
      <c r="AB67" s="669"/>
      <c r="AC67" s="669"/>
      <c r="AD67" s="225">
        <f t="shared" si="10"/>
        <v>0</v>
      </c>
      <c r="AE67" s="404" t="s">
        <v>704</v>
      </c>
      <c r="AF67" s="226"/>
      <c r="AG67" s="227"/>
      <c r="AH67" s="227"/>
      <c r="AI67" s="227"/>
      <c r="AJ67" s="227"/>
      <c r="AK67" s="228"/>
    </row>
    <row r="68" spans="1:37" ht="20.100000000000001" customHeight="1" thickBot="1" x14ac:dyDescent="0.2">
      <c r="A68" s="512"/>
      <c r="B68" s="643"/>
      <c r="C68" s="553"/>
      <c r="D68" s="49" t="s">
        <v>138</v>
      </c>
      <c r="E68" s="35" t="s">
        <v>69</v>
      </c>
      <c r="F68" s="145">
        <v>0.5</v>
      </c>
      <c r="G68" s="37" t="s">
        <v>70</v>
      </c>
      <c r="H68" s="571"/>
      <c r="I68" s="427"/>
      <c r="J68" s="38" t="str">
        <f t="shared" si="0"/>
        <v>-</v>
      </c>
      <c r="K68" s="39">
        <f t="shared" si="5"/>
        <v>0</v>
      </c>
      <c r="L68" s="537"/>
      <c r="M68" s="40"/>
      <c r="N68" s="41"/>
      <c r="O68" s="42"/>
      <c r="P68" s="139"/>
      <c r="Q68" s="140"/>
      <c r="R68" s="141"/>
      <c r="T68" s="587" t="s">
        <v>140</v>
      </c>
      <c r="U68" s="588"/>
      <c r="V68" s="229" t="str">
        <f>U89</f>
        <v>-</v>
      </c>
      <c r="W68" s="230" t="s">
        <v>141</v>
      </c>
      <c r="X68" s="589" t="str">
        <f>IF(V68="-","-",IF(V68=5,"AAA",IF(V68&gt;=4.5,"AA",IF(V68&gt;=4,"A",IF(V68&gt;=3.5,"B",IF(V68&gt;=3,"C","？"))))))</f>
        <v>-</v>
      </c>
      <c r="Y68" s="589"/>
      <c r="Z68" s="589"/>
      <c r="AA68" s="589"/>
      <c r="AB68" s="589"/>
      <c r="AC68" s="589"/>
      <c r="AD68" s="589"/>
      <c r="AE68" s="590"/>
      <c r="AF68" s="231"/>
      <c r="AG68" s="231"/>
      <c r="AH68" s="231"/>
      <c r="AI68" s="232"/>
      <c r="AJ68" s="233"/>
      <c r="AK68" s="221"/>
    </row>
    <row r="69" spans="1:37" ht="20.100000000000001" customHeight="1" thickBot="1" x14ac:dyDescent="0.2">
      <c r="A69" s="512"/>
      <c r="B69" s="643"/>
      <c r="C69" s="553"/>
      <c r="D69" s="49" t="s">
        <v>139</v>
      </c>
      <c r="E69" s="35" t="s">
        <v>69</v>
      </c>
      <c r="F69" s="145">
        <v>0.5</v>
      </c>
      <c r="G69" s="37" t="s">
        <v>70</v>
      </c>
      <c r="H69" s="571"/>
      <c r="I69" s="427"/>
      <c r="J69" s="38" t="str">
        <f t="shared" si="0"/>
        <v>-</v>
      </c>
      <c r="K69" s="39">
        <f t="shared" si="5"/>
        <v>0</v>
      </c>
      <c r="L69" s="537"/>
      <c r="M69" s="40"/>
      <c r="N69" s="41"/>
      <c r="O69" s="42"/>
      <c r="P69" s="139"/>
      <c r="Q69" s="140"/>
      <c r="R69" s="141"/>
      <c r="T69" s="246"/>
      <c r="U69" s="221"/>
      <c r="V69" s="221"/>
      <c r="W69" s="221"/>
      <c r="X69" s="247"/>
      <c r="Y69" s="247"/>
      <c r="Z69" s="247"/>
      <c r="AA69" s="247"/>
      <c r="AB69" s="231"/>
      <c r="AC69" s="248"/>
      <c r="AD69" s="248"/>
      <c r="AE69" s="234"/>
      <c r="AF69" s="231"/>
      <c r="AG69" s="231"/>
      <c r="AH69" s="231"/>
      <c r="AI69" s="232"/>
      <c r="AJ69" s="233"/>
      <c r="AK69" s="221"/>
    </row>
    <row r="70" spans="1:37" ht="20.100000000000001" customHeight="1" x14ac:dyDescent="0.15">
      <c r="A70" s="512"/>
      <c r="B70" s="643"/>
      <c r="C70" s="553"/>
      <c r="D70" s="1" t="s">
        <v>142</v>
      </c>
      <c r="E70" s="35" t="s">
        <v>69</v>
      </c>
      <c r="F70" s="145">
        <v>0.5</v>
      </c>
      <c r="G70" s="37" t="s">
        <v>70</v>
      </c>
      <c r="H70" s="571"/>
      <c r="I70" s="427"/>
      <c r="J70" s="38" t="str">
        <f t="shared" si="0"/>
        <v>-</v>
      </c>
      <c r="K70" s="39">
        <f t="shared" si="5"/>
        <v>0</v>
      </c>
      <c r="L70" s="537"/>
      <c r="M70" s="40"/>
      <c r="N70" s="41"/>
      <c r="O70" s="42"/>
      <c r="P70" s="139"/>
      <c r="Q70" s="140"/>
      <c r="R70" s="141"/>
      <c r="T70" s="246"/>
      <c r="U70" s="221"/>
      <c r="V70" s="221"/>
      <c r="W70" s="221"/>
      <c r="X70" s="520" t="s">
        <v>144</v>
      </c>
      <c r="Y70" s="521"/>
      <c r="Z70" s="521"/>
      <c r="AA70" s="522"/>
      <c r="AB70" s="526">
        <f>SUM(K6:K73,AD6:AD67)</f>
        <v>0</v>
      </c>
      <c r="AC70" s="527"/>
      <c r="AD70" s="527"/>
      <c r="AE70" s="527"/>
      <c r="AF70" s="527"/>
      <c r="AG70" s="527"/>
      <c r="AH70" s="528"/>
      <c r="AJ70" s="221"/>
      <c r="AK70" s="221"/>
    </row>
    <row r="71" spans="1:37" ht="20.100000000000001" customHeight="1" thickBot="1" x14ac:dyDescent="0.2">
      <c r="A71" s="512"/>
      <c r="B71" s="643"/>
      <c r="C71" s="553"/>
      <c r="D71" s="49" t="s">
        <v>705</v>
      </c>
      <c r="E71" s="35" t="s">
        <v>706</v>
      </c>
      <c r="F71" s="145">
        <v>0.5</v>
      </c>
      <c r="G71" s="37" t="s">
        <v>707</v>
      </c>
      <c r="H71" s="571"/>
      <c r="I71" s="450"/>
      <c r="J71" s="38" t="str">
        <f t="shared" si="0"/>
        <v>-</v>
      </c>
      <c r="K71" s="39">
        <f t="shared" si="5"/>
        <v>0</v>
      </c>
      <c r="L71" s="537"/>
      <c r="M71" s="40"/>
      <c r="N71" s="41"/>
      <c r="O71" s="42"/>
      <c r="P71" s="139"/>
      <c r="Q71" s="140"/>
      <c r="R71" s="141"/>
      <c r="U71" s="252"/>
      <c r="W71" s="221"/>
      <c r="X71" s="523"/>
      <c r="Y71" s="524"/>
      <c r="Z71" s="524"/>
      <c r="AA71" s="525"/>
      <c r="AB71" s="529"/>
      <c r="AC71" s="530"/>
      <c r="AD71" s="530"/>
      <c r="AE71" s="530"/>
      <c r="AF71" s="530"/>
      <c r="AG71" s="530"/>
      <c r="AH71" s="531"/>
      <c r="AJ71" s="221"/>
    </row>
    <row r="72" spans="1:37" ht="20.100000000000001" customHeight="1" x14ac:dyDescent="0.15">
      <c r="A72" s="512"/>
      <c r="B72" s="643"/>
      <c r="C72" s="553"/>
      <c r="D72" s="49"/>
      <c r="E72" s="35" t="s">
        <v>706</v>
      </c>
      <c r="F72" s="145">
        <v>0.5</v>
      </c>
      <c r="G72" s="37" t="s">
        <v>707</v>
      </c>
      <c r="H72" s="571"/>
      <c r="I72" s="450"/>
      <c r="J72" s="38" t="str">
        <f t="shared" si="0"/>
        <v>-</v>
      </c>
      <c r="K72" s="39">
        <f t="shared" si="5"/>
        <v>0</v>
      </c>
      <c r="L72" s="537"/>
      <c r="M72" s="50"/>
      <c r="N72" s="483">
        <f>P185</f>
        <v>0</v>
      </c>
      <c r="O72" s="52" t="str">
        <f>IF(P182&gt;0,"未達","")</f>
        <v>未達</v>
      </c>
      <c r="P72" s="508" t="str">
        <f>IF(Q73="-","-",IF(Q73&gt;5,"？",IF(Q73=5,"AAA",IF(Q73&gt;=4.5,"AA",IF(Q73&gt;=4,"A",IF(Q73&gt;=3.5,"B",IF(Q73&gt;=3,"C","？")))))))</f>
        <v>-</v>
      </c>
      <c r="Q72" s="509"/>
      <c r="R72" s="510"/>
      <c r="U72" s="252"/>
      <c r="W72" s="221"/>
      <c r="X72" s="221"/>
      <c r="Y72" s="221"/>
      <c r="Z72" s="221"/>
      <c r="AA72" s="221"/>
      <c r="AB72" s="221"/>
      <c r="AC72" s="221"/>
      <c r="AD72" s="221"/>
      <c r="AE72" s="234"/>
      <c r="AF72" s="221"/>
      <c r="AG72" s="221"/>
      <c r="AH72" s="221"/>
      <c r="AI72" s="221"/>
      <c r="AJ72" s="221"/>
    </row>
    <row r="73" spans="1:37" ht="20.100000000000001" customHeight="1" thickBot="1" x14ac:dyDescent="0.2">
      <c r="A73" s="513"/>
      <c r="B73" s="644"/>
      <c r="C73" s="556"/>
      <c r="D73" s="235"/>
      <c r="E73" s="75" t="s">
        <v>708</v>
      </c>
      <c r="F73" s="236">
        <v>0.5</v>
      </c>
      <c r="G73" s="237" t="s">
        <v>709</v>
      </c>
      <c r="H73" s="602"/>
      <c r="I73" s="452"/>
      <c r="J73" s="238" t="str">
        <f t="shared" si="0"/>
        <v>-</v>
      </c>
      <c r="K73" s="239">
        <f t="shared" si="5"/>
        <v>0</v>
      </c>
      <c r="L73" s="403" t="s">
        <v>710</v>
      </c>
      <c r="M73" s="240" t="s">
        <v>708</v>
      </c>
      <c r="N73" s="241">
        <f>O184*F73</f>
        <v>0</v>
      </c>
      <c r="O73" s="242" t="s">
        <v>70</v>
      </c>
      <c r="P73" s="243" t="s">
        <v>708</v>
      </c>
      <c r="Q73" s="244" t="str">
        <f>IF(SUM(N33,N57,N73)=0,"-",ROUND((N32*F32+N56*F56+N72*F72)/SUM(N33,N57,N73),1))</f>
        <v>-</v>
      </c>
      <c r="R73" s="245" t="s">
        <v>709</v>
      </c>
      <c r="U73" s="252"/>
      <c r="W73" s="221"/>
      <c r="X73" s="221"/>
      <c r="Y73" s="221"/>
      <c r="Z73" s="221"/>
      <c r="AA73" s="221"/>
      <c r="AB73" s="221"/>
      <c r="AC73" s="221"/>
      <c r="AD73" s="221"/>
      <c r="AE73" s="234"/>
      <c r="AF73" s="221"/>
      <c r="AG73" s="221"/>
      <c r="AH73" s="221"/>
      <c r="AI73" s="221"/>
      <c r="AJ73" s="221"/>
    </row>
    <row r="74" spans="1:37" ht="20.100000000000001" customHeight="1" thickTop="1" x14ac:dyDescent="0.15">
      <c r="B74" s="249"/>
      <c r="C74" s="250"/>
      <c r="M74" s="251"/>
      <c r="U74" s="252"/>
      <c r="W74" s="221"/>
      <c r="X74" s="221"/>
      <c r="Y74" s="221"/>
      <c r="Z74" s="221"/>
      <c r="AA74" s="221"/>
      <c r="AB74" s="221"/>
      <c r="AC74" s="221"/>
      <c r="AD74" s="221"/>
      <c r="AE74" s="234"/>
      <c r="AF74" s="221"/>
      <c r="AG74" s="221"/>
      <c r="AH74" s="221"/>
      <c r="AI74" s="221"/>
      <c r="AJ74" s="221"/>
    </row>
    <row r="75" spans="1:37" ht="20.100000000000001" customHeight="1" x14ac:dyDescent="0.15">
      <c r="B75" s="1" t="s">
        <v>458</v>
      </c>
      <c r="C75" s="250"/>
      <c r="M75" s="252"/>
      <c r="U75" s="252"/>
      <c r="W75" s="221"/>
      <c r="X75" s="221"/>
      <c r="Y75" s="221"/>
      <c r="Z75" s="221"/>
      <c r="AA75" s="221"/>
      <c r="AB75" s="221"/>
      <c r="AC75" s="221"/>
      <c r="AD75" s="221"/>
      <c r="AE75" s="234"/>
      <c r="AF75" s="221"/>
      <c r="AG75" s="221"/>
      <c r="AH75" s="221"/>
      <c r="AI75" s="221"/>
      <c r="AJ75" s="221"/>
    </row>
    <row r="76" spans="1:37" x14ac:dyDescent="0.15">
      <c r="B76" s="249"/>
      <c r="C76" s="250"/>
      <c r="M76" s="252"/>
      <c r="U76" s="252"/>
      <c r="W76" s="221"/>
      <c r="X76" s="221"/>
      <c r="Y76" s="221"/>
      <c r="Z76" s="221"/>
      <c r="AA76" s="221"/>
      <c r="AB76" s="221"/>
      <c r="AC76" s="221"/>
      <c r="AD76" s="221"/>
      <c r="AE76" s="234"/>
      <c r="AF76" s="221"/>
      <c r="AG76" s="221"/>
      <c r="AH76" s="221"/>
      <c r="AI76" s="221"/>
      <c r="AJ76" s="221"/>
    </row>
    <row r="77" spans="1:37" ht="14.25" thickBot="1" x14ac:dyDescent="0.2">
      <c r="C77" s="250"/>
      <c r="U77" s="252" t="s">
        <v>145</v>
      </c>
      <c r="W77" s="221"/>
      <c r="X77" s="221"/>
      <c r="Y77" s="221"/>
      <c r="Z77" s="221"/>
      <c r="AA77" s="221"/>
      <c r="AB77" s="221"/>
      <c r="AC77" s="221"/>
      <c r="AD77" s="221"/>
      <c r="AE77" s="234"/>
      <c r="AF77" s="221"/>
      <c r="AG77" s="221"/>
      <c r="AH77" s="221"/>
      <c r="AI77" s="221"/>
    </row>
    <row r="78" spans="1:37" x14ac:dyDescent="0.15">
      <c r="B78" s="249"/>
      <c r="C78" s="250"/>
      <c r="K78" s="254"/>
      <c r="L78" s="255"/>
      <c r="M78" s="255"/>
      <c r="N78" s="255"/>
      <c r="O78" s="255"/>
      <c r="P78" s="255"/>
      <c r="Q78" s="255"/>
      <c r="R78" s="255"/>
      <c r="S78" s="192"/>
      <c r="T78" s="192"/>
      <c r="U78" s="192"/>
      <c r="V78" s="192"/>
      <c r="W78" s="192"/>
      <c r="X78" s="192"/>
      <c r="Y78" s="256"/>
      <c r="Z78" s="256"/>
      <c r="AA78" s="192"/>
      <c r="AB78" s="192"/>
      <c r="AC78" s="192"/>
      <c r="AD78" s="192"/>
      <c r="AE78" s="192"/>
      <c r="AF78" s="192"/>
      <c r="AG78" s="257"/>
    </row>
    <row r="79" spans="1:37" x14ac:dyDescent="0.15">
      <c r="K79" s="258"/>
      <c r="L79" s="252"/>
      <c r="M79" s="259" t="s">
        <v>146</v>
      </c>
      <c r="N79" s="252"/>
      <c r="O79" s="252"/>
      <c r="P79" s="252"/>
      <c r="Q79" s="252"/>
      <c r="R79" s="252"/>
      <c r="S79" s="134"/>
      <c r="T79" s="260" t="s">
        <v>147</v>
      </c>
      <c r="U79" s="260"/>
      <c r="V79" s="134"/>
      <c r="W79" s="134"/>
      <c r="X79" s="134"/>
      <c r="Y79" s="261"/>
      <c r="Z79" s="261"/>
      <c r="AA79" s="134"/>
      <c r="AB79" s="259" t="s">
        <v>148</v>
      </c>
      <c r="AC79" s="259"/>
      <c r="AD79" s="252"/>
      <c r="AE79" s="252"/>
      <c r="AF79" s="252"/>
      <c r="AG79" s="262"/>
    </row>
    <row r="80" spans="1:37" x14ac:dyDescent="0.15">
      <c r="J80" s="151"/>
      <c r="K80" s="258"/>
      <c r="L80" s="252"/>
      <c r="M80" s="263"/>
      <c r="N80" s="264" t="s">
        <v>149</v>
      </c>
      <c r="O80" s="265">
        <v>10</v>
      </c>
      <c r="P80" s="266"/>
      <c r="Q80" s="252"/>
      <c r="R80" s="252"/>
      <c r="S80" s="134"/>
      <c r="T80" s="267" t="s">
        <v>150</v>
      </c>
      <c r="U80" s="268" t="s">
        <v>151</v>
      </c>
      <c r="V80" s="134"/>
      <c r="W80" s="134"/>
      <c r="X80" s="134"/>
      <c r="Y80" s="261"/>
      <c r="Z80" s="261"/>
      <c r="AA80" s="134"/>
      <c r="AB80" s="269"/>
      <c r="AC80" s="270"/>
      <c r="AD80" s="271" t="s">
        <v>149</v>
      </c>
      <c r="AE80" s="265">
        <v>13</v>
      </c>
      <c r="AF80" s="266"/>
      <c r="AG80" s="262"/>
    </row>
    <row r="81" spans="9:33" x14ac:dyDescent="0.15">
      <c r="J81" s="151"/>
      <c r="K81" s="258"/>
      <c r="L81" s="252"/>
      <c r="M81" s="272" t="s">
        <v>152</v>
      </c>
      <c r="N81" s="273" t="s">
        <v>153</v>
      </c>
      <c r="O81" s="274" t="s">
        <v>154</v>
      </c>
      <c r="P81" s="275" t="s">
        <v>155</v>
      </c>
      <c r="Q81" s="252"/>
      <c r="R81" s="252"/>
      <c r="S81" s="134"/>
      <c r="T81" s="276" t="s">
        <v>711</v>
      </c>
      <c r="U81" s="277" t="str">
        <f>Q17</f>
        <v>-</v>
      </c>
      <c r="V81" s="134"/>
      <c r="W81" s="134"/>
      <c r="X81" s="134"/>
      <c r="Y81" s="261"/>
      <c r="Z81" s="261"/>
      <c r="AA81" s="134"/>
      <c r="AB81" s="272" t="s">
        <v>152</v>
      </c>
      <c r="AC81" s="278"/>
      <c r="AD81" s="273" t="s">
        <v>153</v>
      </c>
      <c r="AE81" s="274" t="s">
        <v>154</v>
      </c>
      <c r="AF81" s="275" t="s">
        <v>155</v>
      </c>
      <c r="AG81" s="279"/>
    </row>
    <row r="82" spans="9:33" x14ac:dyDescent="0.15">
      <c r="J82" s="151"/>
      <c r="K82" s="258"/>
      <c r="L82" s="252"/>
      <c r="M82" s="280">
        <v>5</v>
      </c>
      <c r="N82" s="166">
        <f>COUNTIF(J$6:J$15,M82)</f>
        <v>0</v>
      </c>
      <c r="O82" s="281">
        <f>IF(N82&gt;O80,O80,N82)</f>
        <v>0</v>
      </c>
      <c r="P82" s="282">
        <f>O$80-SUM(O82:O$82)</f>
        <v>10</v>
      </c>
      <c r="Q82" s="252"/>
      <c r="R82" s="252"/>
      <c r="S82" s="134"/>
      <c r="T82" s="276" t="s">
        <v>712</v>
      </c>
      <c r="U82" s="277" t="str">
        <f>Q19</f>
        <v>-</v>
      </c>
      <c r="V82" s="134"/>
      <c r="W82" s="134"/>
      <c r="X82" s="134"/>
      <c r="Y82" s="261"/>
      <c r="Z82" s="261"/>
      <c r="AA82" s="134"/>
      <c r="AB82" s="280">
        <v>5</v>
      </c>
      <c r="AC82" s="166"/>
      <c r="AD82" s="166">
        <f>COUNTIF(AC$6:AC$18,AB82)</f>
        <v>0</v>
      </c>
      <c r="AE82" s="281">
        <f>IF(AD82&gt;AE80,AE80,AD82)</f>
        <v>0</v>
      </c>
      <c r="AF82" s="282">
        <f>AE$80-SUM(AE82:AE$82)</f>
        <v>13</v>
      </c>
      <c r="AG82" s="283"/>
    </row>
    <row r="83" spans="9:33" x14ac:dyDescent="0.15">
      <c r="J83" s="151"/>
      <c r="K83" s="258"/>
      <c r="L83" s="252"/>
      <c r="M83" s="280">
        <v>4</v>
      </c>
      <c r="N83" s="166">
        <f>COUNTIF(J$6:J$15,M83)</f>
        <v>0</v>
      </c>
      <c r="O83" s="281">
        <f>IF(P82&gt;0,IF(N83&gt;P82,P82,N83),0)</f>
        <v>0</v>
      </c>
      <c r="P83" s="282">
        <f>O$80-SUM(O$82:O83)</f>
        <v>10</v>
      </c>
      <c r="Q83" s="252"/>
      <c r="R83" s="252"/>
      <c r="S83" s="134"/>
      <c r="T83" s="284" t="s">
        <v>713</v>
      </c>
      <c r="U83" s="277" t="str">
        <f>Q26</f>
        <v>-</v>
      </c>
      <c r="V83" s="134"/>
      <c r="W83" s="134"/>
      <c r="X83" s="134"/>
      <c r="Y83" s="261"/>
      <c r="Z83" s="261"/>
      <c r="AA83" s="134"/>
      <c r="AB83" s="280">
        <v>4</v>
      </c>
      <c r="AC83" s="166"/>
      <c r="AD83" s="166">
        <f>COUNTIF(AC$6:AC$18,AB83)</f>
        <v>0</v>
      </c>
      <c r="AE83" s="281">
        <f>IF(AF82&gt;0,IF(AD83&gt;AF82,AF82,AD83),0)</f>
        <v>0</v>
      </c>
      <c r="AF83" s="282">
        <f>AE$80-SUM(AE$82:AE83)</f>
        <v>13</v>
      </c>
      <c r="AG83" s="283"/>
    </row>
    <row r="84" spans="9:33" x14ac:dyDescent="0.15">
      <c r="J84" s="151"/>
      <c r="K84" s="258"/>
      <c r="L84" s="252"/>
      <c r="M84" s="280">
        <v>3</v>
      </c>
      <c r="N84" s="166">
        <f>COUNTIF(J$6:J$15,M84)</f>
        <v>0</v>
      </c>
      <c r="O84" s="281">
        <f>IF(P83&gt;0,IF(N84&gt;P83,P83,N84),0)</f>
        <v>0</v>
      </c>
      <c r="P84" s="282">
        <f>O$80-SUM(O$82:O84)</f>
        <v>10</v>
      </c>
      <c r="Q84" s="252"/>
      <c r="R84" s="252"/>
      <c r="S84" s="134"/>
      <c r="T84" s="284" t="s">
        <v>714</v>
      </c>
      <c r="U84" s="277" t="str">
        <f>Q73</f>
        <v>-</v>
      </c>
      <c r="V84" s="134"/>
      <c r="W84" s="134"/>
      <c r="X84" s="134"/>
      <c r="Y84" s="261"/>
      <c r="Z84" s="261"/>
      <c r="AA84" s="134"/>
      <c r="AB84" s="280">
        <v>3</v>
      </c>
      <c r="AC84" s="166"/>
      <c r="AD84" s="166">
        <f>COUNTIF(AC$6:AC$18,AB84)</f>
        <v>0</v>
      </c>
      <c r="AE84" s="281">
        <f>IF(AF83&gt;0,IF(AD84&gt;AF83,AF83,AD84),0)</f>
        <v>0</v>
      </c>
      <c r="AF84" s="282">
        <f>AE$80-SUM(AE$82:AE84)</f>
        <v>13</v>
      </c>
      <c r="AG84" s="283"/>
    </row>
    <row r="85" spans="9:33" x14ac:dyDescent="0.15">
      <c r="J85" s="151"/>
      <c r="K85" s="258"/>
      <c r="L85" s="252"/>
      <c r="M85" s="280">
        <v>2</v>
      </c>
      <c r="N85" s="166">
        <f>COUNTIF(J$6:J$15,M85)</f>
        <v>0</v>
      </c>
      <c r="O85" s="281">
        <f>IF(P84&gt;0,IF(N85&gt;P84,P84,N85),0)</f>
        <v>0</v>
      </c>
      <c r="P85" s="282">
        <f>O$80-SUM(O$82:O85)</f>
        <v>10</v>
      </c>
      <c r="Q85" s="252"/>
      <c r="R85" s="252"/>
      <c r="S85" s="134"/>
      <c r="T85" s="284" t="s">
        <v>715</v>
      </c>
      <c r="U85" s="277" t="str">
        <f>AJ26</f>
        <v>-</v>
      </c>
      <c r="V85" s="134"/>
      <c r="W85" s="134"/>
      <c r="X85" s="134"/>
      <c r="Y85" s="261"/>
      <c r="Z85" s="261"/>
      <c r="AA85" s="134"/>
      <c r="AB85" s="280">
        <v>2</v>
      </c>
      <c r="AC85" s="166"/>
      <c r="AD85" s="166">
        <f>COUNTIF(AC$6:AC$18,AB85)</f>
        <v>0</v>
      </c>
      <c r="AE85" s="281">
        <f>IF(AF84&gt;0,IF(AD85&gt;AF84,AF84,AD85),0)</f>
        <v>0</v>
      </c>
      <c r="AF85" s="282">
        <f>AE$80-SUM(AE$82:AE85)</f>
        <v>13</v>
      </c>
      <c r="AG85" s="283"/>
    </row>
    <row r="86" spans="9:33" x14ac:dyDescent="0.15">
      <c r="I86" s="151"/>
      <c r="K86" s="258"/>
      <c r="L86" s="252"/>
      <c r="M86" s="280">
        <v>0</v>
      </c>
      <c r="N86" s="166">
        <f>COUNTIF(J$6:J$15,M86)</f>
        <v>0</v>
      </c>
      <c r="O86" s="281">
        <f>IF(P85&gt;0,IF(N86&gt;P85,P85,N86),0)</f>
        <v>0</v>
      </c>
      <c r="P86" s="282">
        <f>O$80-SUM(O$82:O86)</f>
        <v>10</v>
      </c>
      <c r="Q86" s="252"/>
      <c r="R86" s="252"/>
      <c r="S86" s="134"/>
      <c r="T86" s="284" t="s">
        <v>716</v>
      </c>
      <c r="U86" s="277" t="str">
        <f>AJ38</f>
        <v>-</v>
      </c>
      <c r="V86" s="134"/>
      <c r="W86" s="134"/>
      <c r="X86" s="134"/>
      <c r="Y86" s="261"/>
      <c r="Z86" s="261"/>
      <c r="AA86" s="134"/>
      <c r="AB86" s="280">
        <v>0</v>
      </c>
      <c r="AC86" s="166"/>
      <c r="AD86" s="166">
        <f>COUNTIF(AC$6:AC$18,AB86)</f>
        <v>0</v>
      </c>
      <c r="AE86" s="281">
        <f>IF(AF85&gt;0,IF(AD86&gt;AF85,AF85,AD86),0)</f>
        <v>0</v>
      </c>
      <c r="AF86" s="282">
        <f>AE$80-SUM(AE$82:AE86)</f>
        <v>13</v>
      </c>
      <c r="AG86" s="283"/>
    </row>
    <row r="87" spans="9:33" x14ac:dyDescent="0.15">
      <c r="I87" s="151"/>
      <c r="K87" s="258"/>
      <c r="L87" s="252"/>
      <c r="M87" s="285" t="s">
        <v>717</v>
      </c>
      <c r="N87" s="286">
        <f>SUM(N82:N86)</f>
        <v>0</v>
      </c>
      <c r="O87" s="287">
        <f>SUM(O82:O86)</f>
        <v>0</v>
      </c>
      <c r="P87" s="288"/>
      <c r="Q87" s="252"/>
      <c r="R87" s="252"/>
      <c r="S87" s="134"/>
      <c r="T87" s="284" t="s">
        <v>718</v>
      </c>
      <c r="U87" s="277" t="str">
        <f>AJ50</f>
        <v>-</v>
      </c>
      <c r="V87" s="134"/>
      <c r="W87" s="134"/>
      <c r="X87" s="134"/>
      <c r="Y87" s="261"/>
      <c r="Z87" s="261"/>
      <c r="AA87" s="134"/>
      <c r="AB87" s="285" t="s">
        <v>719</v>
      </c>
      <c r="AC87" s="273"/>
      <c r="AD87" s="286">
        <f>SUM(AD82:AD86)</f>
        <v>0</v>
      </c>
      <c r="AE87" s="287">
        <f>SUM(AE82:AE86)</f>
        <v>0</v>
      </c>
      <c r="AF87" s="288"/>
      <c r="AG87" s="283"/>
    </row>
    <row r="88" spans="9:33" x14ac:dyDescent="0.15">
      <c r="I88" s="151"/>
      <c r="K88" s="258"/>
      <c r="L88" s="252"/>
      <c r="M88" s="289"/>
      <c r="N88" s="290"/>
      <c r="O88" s="291" t="s">
        <v>161</v>
      </c>
      <c r="P88" s="292">
        <f>M82*O82+M83*O83+M84*O84+M85*O85+M86*O86</f>
        <v>0</v>
      </c>
      <c r="Q88" s="252"/>
      <c r="R88" s="252"/>
      <c r="S88" s="134"/>
      <c r="T88" s="293" t="s">
        <v>720</v>
      </c>
      <c r="U88" s="294" t="str">
        <f>AJ50</f>
        <v>-</v>
      </c>
      <c r="V88" s="134"/>
      <c r="W88" s="134"/>
      <c r="X88" s="134"/>
      <c r="Y88" s="261"/>
      <c r="Z88" s="261"/>
      <c r="AA88" s="134"/>
      <c r="AB88" s="289"/>
      <c r="AC88" s="295"/>
      <c r="AD88" s="290"/>
      <c r="AE88" s="291" t="s">
        <v>161</v>
      </c>
      <c r="AF88" s="292">
        <f>AB82*AE82+AB83*AE83+AB84*AE84+AB85*AE85+AB86*AE86</f>
        <v>0</v>
      </c>
      <c r="AG88" s="262"/>
    </row>
    <row r="89" spans="9:33" x14ac:dyDescent="0.15">
      <c r="I89" s="151"/>
      <c r="K89" s="258"/>
      <c r="L89" s="252"/>
      <c r="M89" s="296"/>
      <c r="N89" s="297"/>
      <c r="O89" s="298" t="s">
        <v>163</v>
      </c>
      <c r="P89" s="299">
        <f>SUM(O82:O84)</f>
        <v>0</v>
      </c>
      <c r="Q89" s="252"/>
      <c r="R89" s="252"/>
      <c r="S89" s="134"/>
      <c r="T89" s="300" t="s">
        <v>164</v>
      </c>
      <c r="U89" s="301" t="str">
        <f>IF(COUNTIF(U81:U88,"-")&gt;0,"-",ROUND(SUM(U81:U88)/8,1))</f>
        <v>-</v>
      </c>
      <c r="V89" s="134"/>
      <c r="W89" s="134"/>
      <c r="X89" s="134"/>
      <c r="Y89" s="261"/>
      <c r="Z89" s="261"/>
      <c r="AA89" s="134"/>
      <c r="AB89" s="296"/>
      <c r="AC89" s="302"/>
      <c r="AD89" s="297"/>
      <c r="AE89" s="298" t="s">
        <v>163</v>
      </c>
      <c r="AF89" s="299">
        <f>SUM(AE82:AE84)</f>
        <v>0</v>
      </c>
      <c r="AG89" s="262"/>
    </row>
    <row r="90" spans="9:33" x14ac:dyDescent="0.15">
      <c r="I90" s="151"/>
      <c r="K90" s="258"/>
      <c r="L90" s="252"/>
      <c r="M90" s="252"/>
      <c r="N90" s="252"/>
      <c r="O90" s="252"/>
      <c r="P90" s="252"/>
      <c r="Q90" s="252"/>
      <c r="R90" s="252"/>
      <c r="S90" s="134"/>
      <c r="T90" s="134"/>
      <c r="U90" s="134"/>
      <c r="V90" s="134"/>
      <c r="W90" s="134"/>
      <c r="X90" s="134"/>
      <c r="Y90" s="261"/>
      <c r="Z90" s="261"/>
      <c r="AA90" s="134"/>
      <c r="AB90" s="134"/>
      <c r="AC90" s="134"/>
      <c r="AD90" s="134"/>
      <c r="AE90" s="134"/>
      <c r="AF90" s="134"/>
      <c r="AG90" s="262"/>
    </row>
    <row r="91" spans="9:33" x14ac:dyDescent="0.15">
      <c r="I91" s="151"/>
      <c r="K91" s="258"/>
      <c r="L91" s="252"/>
      <c r="M91" s="259"/>
      <c r="N91" s="252"/>
      <c r="O91" s="252"/>
      <c r="P91" s="252"/>
      <c r="Q91" s="252"/>
      <c r="R91" s="252"/>
      <c r="S91" s="134"/>
      <c r="T91" s="134"/>
      <c r="U91" s="134"/>
      <c r="V91" s="134"/>
      <c r="W91" s="134"/>
      <c r="X91" s="134"/>
      <c r="Y91" s="261"/>
      <c r="Z91" s="261"/>
      <c r="AA91" s="134"/>
      <c r="AB91" s="259" t="s">
        <v>165</v>
      </c>
      <c r="AC91" s="259"/>
      <c r="AD91" s="252"/>
      <c r="AE91" s="252"/>
      <c r="AF91" s="252"/>
      <c r="AG91" s="262"/>
    </row>
    <row r="92" spans="9:33" x14ac:dyDescent="0.15">
      <c r="K92" s="258"/>
      <c r="L92" s="252"/>
      <c r="M92" s="259" t="s">
        <v>166</v>
      </c>
      <c r="N92" s="252"/>
      <c r="O92" s="252"/>
      <c r="P92" s="252"/>
      <c r="Q92" s="252"/>
      <c r="R92" s="252"/>
      <c r="S92" s="134"/>
      <c r="T92" s="134"/>
      <c r="U92" s="134"/>
      <c r="V92" s="134"/>
      <c r="W92" s="134"/>
      <c r="X92" s="134"/>
      <c r="Y92" s="261"/>
      <c r="Z92" s="261"/>
      <c r="AA92" s="134"/>
      <c r="AB92" s="269"/>
      <c r="AC92" s="270"/>
      <c r="AD92" s="271" t="s">
        <v>149</v>
      </c>
      <c r="AE92" s="265">
        <v>2</v>
      </c>
      <c r="AF92" s="266"/>
      <c r="AG92" s="262"/>
    </row>
    <row r="93" spans="9:33" x14ac:dyDescent="0.15">
      <c r="K93" s="258"/>
      <c r="L93" s="252"/>
      <c r="M93" s="269"/>
      <c r="N93" s="264" t="s">
        <v>149</v>
      </c>
      <c r="O93" s="265">
        <v>1</v>
      </c>
      <c r="P93" s="266"/>
      <c r="Q93" s="252"/>
      <c r="R93" s="252"/>
      <c r="S93" s="134"/>
      <c r="T93" s="134"/>
      <c r="U93" s="134"/>
      <c r="V93" s="134"/>
      <c r="W93" s="134"/>
      <c r="X93" s="134"/>
      <c r="Y93" s="261"/>
      <c r="Z93" s="261"/>
      <c r="AA93" s="134"/>
      <c r="AB93" s="272" t="s">
        <v>152</v>
      </c>
      <c r="AC93" s="278"/>
      <c r="AD93" s="273" t="s">
        <v>153</v>
      </c>
      <c r="AE93" s="274" t="s">
        <v>154</v>
      </c>
      <c r="AF93" s="275" t="s">
        <v>155</v>
      </c>
      <c r="AG93" s="279"/>
    </row>
    <row r="94" spans="9:33" x14ac:dyDescent="0.15">
      <c r="K94" s="258"/>
      <c r="L94" s="252"/>
      <c r="M94" s="272" t="s">
        <v>152</v>
      </c>
      <c r="N94" s="273" t="s">
        <v>153</v>
      </c>
      <c r="O94" s="274" t="s">
        <v>154</v>
      </c>
      <c r="P94" s="275" t="s">
        <v>155</v>
      </c>
      <c r="Q94" s="252"/>
      <c r="R94" s="252"/>
      <c r="S94" s="134"/>
      <c r="T94" s="134"/>
      <c r="U94" s="134"/>
      <c r="V94" s="134"/>
      <c r="W94" s="134"/>
      <c r="X94" s="134"/>
      <c r="Y94" s="261"/>
      <c r="Z94" s="261"/>
      <c r="AA94" s="134"/>
      <c r="AB94" s="280">
        <v>5</v>
      </c>
      <c r="AC94" s="166"/>
      <c r="AD94" s="166">
        <f>COUNTIF(AC$19:AC$22,AB94)</f>
        <v>0</v>
      </c>
      <c r="AE94" s="281">
        <f>IF(AD94&gt;AE92,AE92,AD94)</f>
        <v>0</v>
      </c>
      <c r="AF94" s="282">
        <f>AE$92-SUM(AE$94:AE94)</f>
        <v>2</v>
      </c>
      <c r="AG94" s="283"/>
    </row>
    <row r="95" spans="9:33" x14ac:dyDescent="0.15">
      <c r="K95" s="303"/>
      <c r="L95" s="304"/>
      <c r="M95" s="280">
        <v>5</v>
      </c>
      <c r="N95" s="166">
        <f>COUNTIF(J$16:J$17,M95)</f>
        <v>0</v>
      </c>
      <c r="O95" s="281">
        <f>IF(N95&gt;O93,O93,N95)</f>
        <v>0</v>
      </c>
      <c r="P95" s="282">
        <f>O$93-SUM(O$95:O95)</f>
        <v>1</v>
      </c>
      <c r="Q95" s="252"/>
      <c r="R95" s="252"/>
      <c r="S95" s="134"/>
      <c r="T95" s="134"/>
      <c r="U95" s="134"/>
      <c r="V95" s="134"/>
      <c r="W95" s="134"/>
      <c r="X95" s="134"/>
      <c r="Y95" s="261"/>
      <c r="Z95" s="261"/>
      <c r="AA95" s="134"/>
      <c r="AB95" s="280">
        <v>4</v>
      </c>
      <c r="AC95" s="166"/>
      <c r="AD95" s="166">
        <f>COUNTIF(AC$19:AC$22,AB95)</f>
        <v>0</v>
      </c>
      <c r="AE95" s="281">
        <f>IF(AF94&gt;0,IF(AD95&gt;AF94,AF94,AD95),0)</f>
        <v>0</v>
      </c>
      <c r="AF95" s="282">
        <f>AE$92-SUM(AE$94:AE95)</f>
        <v>2</v>
      </c>
      <c r="AG95" s="283"/>
    </row>
    <row r="96" spans="9:33" x14ac:dyDescent="0.15">
      <c r="J96" s="134"/>
      <c r="K96" s="303"/>
      <c r="L96" s="304"/>
      <c r="M96" s="280">
        <v>4</v>
      </c>
      <c r="N96" s="166">
        <f>COUNTIF(J$16:J$17,M96)</f>
        <v>0</v>
      </c>
      <c r="O96" s="281">
        <f>IF(P95&gt;0,IF(N96&gt;P95,P95,N96),0)</f>
        <v>0</v>
      </c>
      <c r="P96" s="282">
        <f>O$93-SUM(O$95:O96)</f>
        <v>1</v>
      </c>
      <c r="Q96" s="252"/>
      <c r="R96" s="252"/>
      <c r="S96" s="134"/>
      <c r="T96" s="134"/>
      <c r="U96" s="134"/>
      <c r="V96" s="134"/>
      <c r="W96" s="134"/>
      <c r="X96" s="134"/>
      <c r="Y96" s="261"/>
      <c r="Z96" s="261"/>
      <c r="AA96" s="134"/>
      <c r="AB96" s="280">
        <v>3</v>
      </c>
      <c r="AC96" s="166"/>
      <c r="AD96" s="166">
        <f>COUNTIF(AC$19:AC$22,AB96)</f>
        <v>0</v>
      </c>
      <c r="AE96" s="281">
        <f>IF(AF95&gt;0,IF(AD96&gt;AF95,AF95,AD96),0)</f>
        <v>0</v>
      </c>
      <c r="AF96" s="282">
        <f>AE$92-SUM(AE$94:AE96)</f>
        <v>2</v>
      </c>
      <c r="AG96" s="283"/>
    </row>
    <row r="97" spans="9:33" x14ac:dyDescent="0.15">
      <c r="J97" s="134"/>
      <c r="K97" s="258"/>
      <c r="L97" s="252"/>
      <c r="M97" s="280">
        <v>3</v>
      </c>
      <c r="N97" s="166">
        <f>COUNTIF(J$16:J$17,M97)</f>
        <v>0</v>
      </c>
      <c r="O97" s="281">
        <f>IF(P96&gt;0,IF(N97&gt;P96,P96,N97),0)</f>
        <v>0</v>
      </c>
      <c r="P97" s="282">
        <f>O$93-SUM(O$95:O97)</f>
        <v>1</v>
      </c>
      <c r="Q97" s="252"/>
      <c r="R97" s="252"/>
      <c r="S97" s="134"/>
      <c r="T97" s="134"/>
      <c r="U97" s="134"/>
      <c r="V97" s="134"/>
      <c r="W97" s="134"/>
      <c r="X97" s="134"/>
      <c r="Y97" s="261"/>
      <c r="Z97" s="261"/>
      <c r="AA97" s="134"/>
      <c r="AB97" s="280">
        <v>2</v>
      </c>
      <c r="AC97" s="166"/>
      <c r="AD97" s="166">
        <f>COUNTIF(AC$19:AC$22,AB97)</f>
        <v>0</v>
      </c>
      <c r="AE97" s="281">
        <f>IF(AF96&gt;0,IF(AD97&gt;AF96,AF96,AD97),0)</f>
        <v>0</v>
      </c>
      <c r="AF97" s="282">
        <f>AE$92-SUM(AE$94:AE97)</f>
        <v>2</v>
      </c>
      <c r="AG97" s="283"/>
    </row>
    <row r="98" spans="9:33" x14ac:dyDescent="0.15">
      <c r="J98" s="134"/>
      <c r="K98" s="258"/>
      <c r="L98" s="252"/>
      <c r="M98" s="280">
        <v>2</v>
      </c>
      <c r="N98" s="166">
        <f>COUNTIF(J$16:J$17,M98)</f>
        <v>0</v>
      </c>
      <c r="O98" s="281">
        <f>IF(P97&gt;0,IF(N98&gt;P97,P97,N98),0)</f>
        <v>0</v>
      </c>
      <c r="P98" s="282">
        <f>O$93-SUM(O$95:O98)</f>
        <v>1</v>
      </c>
      <c r="Q98" s="252"/>
      <c r="R98" s="252"/>
      <c r="S98" s="134"/>
      <c r="T98" s="134"/>
      <c r="U98" s="134"/>
      <c r="V98" s="134"/>
      <c r="W98" s="134"/>
      <c r="X98" s="134"/>
      <c r="Y98" s="261"/>
      <c r="Z98" s="261"/>
      <c r="AA98" s="134"/>
      <c r="AB98" s="280">
        <v>0</v>
      </c>
      <c r="AC98" s="166"/>
      <c r="AD98" s="166">
        <f>COUNTIF(AC$19:AC$22,AB98)</f>
        <v>0</v>
      </c>
      <c r="AE98" s="281">
        <f>IF(AF97&gt;0,IF(AD98&gt;AF97,AF97,AD98),0)</f>
        <v>0</v>
      </c>
      <c r="AF98" s="282">
        <f>AE$92-SUM(AE$94:AE98)</f>
        <v>2</v>
      </c>
      <c r="AG98" s="283"/>
    </row>
    <row r="99" spans="9:33" x14ac:dyDescent="0.15">
      <c r="J99" s="134"/>
      <c r="K99" s="258"/>
      <c r="L99" s="252"/>
      <c r="M99" s="280">
        <v>0</v>
      </c>
      <c r="N99" s="166">
        <f>COUNTIF(J$16:J$17,M99)</f>
        <v>0</v>
      </c>
      <c r="O99" s="281">
        <f>IF(P98&gt;0,IF(N99&gt;P98,P98,N99),0)</f>
        <v>0</v>
      </c>
      <c r="P99" s="282">
        <f>O$93-SUM(O$95:O99)</f>
        <v>1</v>
      </c>
      <c r="Q99" s="252"/>
      <c r="R99" s="252"/>
      <c r="S99" s="134"/>
      <c r="T99" s="134"/>
      <c r="U99" s="134"/>
      <c r="V99" s="134"/>
      <c r="W99" s="134"/>
      <c r="X99" s="134"/>
      <c r="Y99" s="261"/>
      <c r="Z99" s="261"/>
      <c r="AA99" s="134"/>
      <c r="AB99" s="285" t="s">
        <v>721</v>
      </c>
      <c r="AC99" s="273"/>
      <c r="AD99" s="286">
        <f>SUM(AD94:AD98)</f>
        <v>0</v>
      </c>
      <c r="AE99" s="287">
        <f>SUM(AE94:AE98)</f>
        <v>0</v>
      </c>
      <c r="AF99" s="288"/>
      <c r="AG99" s="283"/>
    </row>
    <row r="100" spans="9:33" x14ac:dyDescent="0.15">
      <c r="K100" s="258"/>
      <c r="L100" s="252"/>
      <c r="M100" s="285" t="s">
        <v>721</v>
      </c>
      <c r="N100" s="286">
        <f>SUM(N95:N99)</f>
        <v>0</v>
      </c>
      <c r="O100" s="287">
        <f>SUM(O95:O99)</f>
        <v>0</v>
      </c>
      <c r="P100" s="288"/>
      <c r="Q100" s="252"/>
      <c r="R100" s="252"/>
      <c r="S100" s="134"/>
      <c r="T100" s="134"/>
      <c r="U100" s="134"/>
      <c r="V100" s="134"/>
      <c r="W100" s="134"/>
      <c r="X100" s="134"/>
      <c r="Y100" s="261"/>
      <c r="Z100" s="261"/>
      <c r="AA100" s="134"/>
      <c r="AB100" s="289"/>
      <c r="AC100" s="295"/>
      <c r="AD100" s="290"/>
      <c r="AE100" s="291" t="s">
        <v>161</v>
      </c>
      <c r="AF100" s="292">
        <f>AB94*AE94+AB95*AE95+AB96*AE96+AB97*AE97+AB98*AE98</f>
        <v>0</v>
      </c>
      <c r="AG100" s="262"/>
    </row>
    <row r="101" spans="9:33" x14ac:dyDescent="0.15">
      <c r="K101" s="258"/>
      <c r="L101" s="252"/>
      <c r="M101" s="289"/>
      <c r="N101" s="290"/>
      <c r="O101" s="291" t="s">
        <v>161</v>
      </c>
      <c r="P101" s="292">
        <f>M95*O95+M96*O96+M97*O97+M98*O98+M99*O99</f>
        <v>0</v>
      </c>
      <c r="Q101" s="252"/>
      <c r="R101" s="252"/>
      <c r="S101" s="134"/>
      <c r="T101" s="134"/>
      <c r="U101" s="134"/>
      <c r="V101" s="134"/>
      <c r="W101" s="134"/>
      <c r="X101" s="134"/>
      <c r="Y101" s="261"/>
      <c r="Z101" s="261"/>
      <c r="AA101" s="134"/>
      <c r="AB101" s="296"/>
      <c r="AC101" s="302"/>
      <c r="AD101" s="297"/>
      <c r="AE101" s="298" t="s">
        <v>163</v>
      </c>
      <c r="AF101" s="299">
        <f>SUM(AE94:AE96)</f>
        <v>0</v>
      </c>
      <c r="AG101" s="262"/>
    </row>
    <row r="102" spans="9:33" x14ac:dyDescent="0.15">
      <c r="I102" s="134"/>
      <c r="K102" s="258"/>
      <c r="L102" s="252"/>
      <c r="M102" s="296"/>
      <c r="N102" s="297"/>
      <c r="O102" s="298" t="s">
        <v>163</v>
      </c>
      <c r="P102" s="299">
        <f>SUM(O95:O97)</f>
        <v>0</v>
      </c>
      <c r="Q102" s="252"/>
      <c r="R102" s="252"/>
      <c r="S102" s="134"/>
      <c r="T102" s="134"/>
      <c r="U102" s="134"/>
      <c r="V102" s="134"/>
      <c r="W102" s="134"/>
      <c r="X102" s="134"/>
      <c r="Y102" s="261"/>
      <c r="Z102" s="261"/>
      <c r="AA102" s="134"/>
      <c r="AB102" s="252"/>
      <c r="AC102" s="252"/>
      <c r="AD102" s="252"/>
      <c r="AE102" s="252"/>
      <c r="AF102" s="252"/>
      <c r="AG102" s="135"/>
    </row>
    <row r="103" spans="9:33" x14ac:dyDescent="0.15">
      <c r="I103" s="134"/>
      <c r="K103" s="258"/>
      <c r="L103" s="252"/>
      <c r="M103" s="252"/>
      <c r="N103" s="252"/>
      <c r="O103" s="252"/>
      <c r="P103" s="252"/>
      <c r="Q103" s="252"/>
      <c r="R103" s="252"/>
      <c r="S103" s="134"/>
      <c r="T103" s="134"/>
      <c r="U103" s="134"/>
      <c r="V103" s="134"/>
      <c r="W103" s="134"/>
      <c r="X103" s="134"/>
      <c r="Y103" s="261"/>
      <c r="Z103" s="261"/>
      <c r="AA103" s="134"/>
      <c r="AB103" s="259" t="s">
        <v>168</v>
      </c>
      <c r="AC103" s="259"/>
      <c r="AD103" s="252"/>
      <c r="AE103" s="252"/>
      <c r="AF103" s="252"/>
      <c r="AG103" s="135"/>
    </row>
    <row r="104" spans="9:33" x14ac:dyDescent="0.15">
      <c r="I104" s="134"/>
      <c r="K104" s="258"/>
      <c r="L104" s="252"/>
      <c r="M104" s="259" t="s">
        <v>169</v>
      </c>
      <c r="N104" s="252"/>
      <c r="O104" s="252"/>
      <c r="P104" s="252"/>
      <c r="Q104" s="252"/>
      <c r="R104" s="252"/>
      <c r="S104" s="134"/>
      <c r="T104" s="134"/>
      <c r="U104" s="134"/>
      <c r="V104" s="134"/>
      <c r="W104" s="134"/>
      <c r="X104" s="134"/>
      <c r="Y104" s="261"/>
      <c r="Z104" s="261"/>
      <c r="AA104" s="134"/>
      <c r="AB104" s="269"/>
      <c r="AC104" s="270"/>
      <c r="AD104" s="271" t="s">
        <v>149</v>
      </c>
      <c r="AE104" s="265">
        <v>2</v>
      </c>
      <c r="AF104" s="266"/>
      <c r="AG104" s="135"/>
    </row>
    <row r="105" spans="9:33" x14ac:dyDescent="0.15">
      <c r="I105" s="134"/>
      <c r="K105" s="258"/>
      <c r="L105" s="252"/>
      <c r="M105" s="269"/>
      <c r="N105" s="264" t="s">
        <v>149</v>
      </c>
      <c r="O105" s="265">
        <v>1</v>
      </c>
      <c r="P105" s="266"/>
      <c r="Q105" s="252"/>
      <c r="R105" s="252"/>
      <c r="S105" s="134"/>
      <c r="T105" s="134"/>
      <c r="U105" s="134"/>
      <c r="V105" s="134"/>
      <c r="W105" s="134"/>
      <c r="X105" s="134"/>
      <c r="Y105" s="261"/>
      <c r="Z105" s="261"/>
      <c r="AA105" s="134"/>
      <c r="AB105" s="272" t="s">
        <v>152</v>
      </c>
      <c r="AC105" s="278"/>
      <c r="AD105" s="273" t="s">
        <v>153</v>
      </c>
      <c r="AE105" s="274" t="s">
        <v>154</v>
      </c>
      <c r="AF105" s="275" t="s">
        <v>155</v>
      </c>
      <c r="AG105" s="135"/>
    </row>
    <row r="106" spans="9:33" x14ac:dyDescent="0.15">
      <c r="K106" s="258"/>
      <c r="L106" s="252"/>
      <c r="M106" s="272" t="s">
        <v>152</v>
      </c>
      <c r="N106" s="273" t="s">
        <v>153</v>
      </c>
      <c r="O106" s="274" t="s">
        <v>154</v>
      </c>
      <c r="P106" s="275" t="s">
        <v>155</v>
      </c>
      <c r="Q106" s="305"/>
      <c r="R106" s="252"/>
      <c r="S106" s="134"/>
      <c r="T106" s="134"/>
      <c r="U106" s="134"/>
      <c r="V106" s="134"/>
      <c r="W106" s="134"/>
      <c r="X106" s="134"/>
      <c r="Y106" s="261"/>
      <c r="Z106" s="261"/>
      <c r="AA106" s="134"/>
      <c r="AB106" s="280">
        <v>5</v>
      </c>
      <c r="AC106" s="166"/>
      <c r="AD106" s="166">
        <f>COUNTIF(AC$23:AC$26,AB106)</f>
        <v>0</v>
      </c>
      <c r="AE106" s="281">
        <f>IF(AD106&gt;AE104,AE104,AD106)</f>
        <v>0</v>
      </c>
      <c r="AF106" s="282">
        <f>AE$104-SUM(AE$106:AE106)</f>
        <v>2</v>
      </c>
      <c r="AG106" s="135"/>
    </row>
    <row r="107" spans="9:33" x14ac:dyDescent="0.15">
      <c r="K107" s="258"/>
      <c r="L107" s="252"/>
      <c r="M107" s="280">
        <v>5</v>
      </c>
      <c r="N107" s="166">
        <f>COUNTIF(J$18,M107)</f>
        <v>0</v>
      </c>
      <c r="O107" s="281">
        <f>IF(N107&gt;O105,O105,N107)</f>
        <v>0</v>
      </c>
      <c r="P107" s="282">
        <f>O$105-SUM(O$107:O107)</f>
        <v>1</v>
      </c>
      <c r="Q107" s="306"/>
      <c r="R107" s="252"/>
      <c r="S107" s="134"/>
      <c r="T107" s="134"/>
      <c r="U107" s="134"/>
      <c r="V107" s="134"/>
      <c r="W107" s="134"/>
      <c r="X107" s="134"/>
      <c r="Y107" s="261"/>
      <c r="Z107" s="261"/>
      <c r="AA107" s="134"/>
      <c r="AB107" s="280">
        <v>4</v>
      </c>
      <c r="AC107" s="166"/>
      <c r="AD107" s="166">
        <f>COUNTIF(AC$23:AC$26,AB107)</f>
        <v>0</v>
      </c>
      <c r="AE107" s="281">
        <f>IF(AF106&gt;0,IF(AD107&gt;AF106,AF106,AD107),0)</f>
        <v>0</v>
      </c>
      <c r="AF107" s="282">
        <f>AE$104-SUM(AE$106:AE107)</f>
        <v>2</v>
      </c>
      <c r="AG107" s="135"/>
    </row>
    <row r="108" spans="9:33" x14ac:dyDescent="0.15">
      <c r="K108" s="258"/>
      <c r="L108" s="252"/>
      <c r="M108" s="280">
        <v>4</v>
      </c>
      <c r="N108" s="166">
        <f>COUNTIF(J$18,M108)</f>
        <v>0</v>
      </c>
      <c r="O108" s="281">
        <f>IF(P107&gt;0,IF(N108&gt;P107,P107,N108),0)</f>
        <v>0</v>
      </c>
      <c r="P108" s="282">
        <f>O$105-SUM(O$107:O108)</f>
        <v>1</v>
      </c>
      <c r="Q108" s="306"/>
      <c r="R108" s="252"/>
      <c r="S108" s="134"/>
      <c r="T108" s="134"/>
      <c r="U108" s="134"/>
      <c r="V108" s="134"/>
      <c r="W108" s="134"/>
      <c r="X108" s="134"/>
      <c r="Y108" s="261"/>
      <c r="Z108" s="261"/>
      <c r="AA108" s="134"/>
      <c r="AB108" s="280">
        <v>3</v>
      </c>
      <c r="AC108" s="166"/>
      <c r="AD108" s="166">
        <f>COUNTIF(AC$23:AC$26,AB108)</f>
        <v>0</v>
      </c>
      <c r="AE108" s="281">
        <f>IF(AF107&gt;0,IF(AD108&gt;AF107,AF107,AD108),0)</f>
        <v>0</v>
      </c>
      <c r="AF108" s="282">
        <f>AE$104-SUM(AE$106:AE108)</f>
        <v>2</v>
      </c>
      <c r="AG108" s="135"/>
    </row>
    <row r="109" spans="9:33" x14ac:dyDescent="0.15">
      <c r="K109" s="258"/>
      <c r="L109" s="252"/>
      <c r="M109" s="280">
        <v>3</v>
      </c>
      <c r="N109" s="166">
        <f>COUNTIF(J$18,M109)</f>
        <v>0</v>
      </c>
      <c r="O109" s="281">
        <f>IF(P108&gt;0,IF(N109&gt;P108,P108,N109),0)</f>
        <v>0</v>
      </c>
      <c r="P109" s="282">
        <f>O$105-SUM(O$107:O109)</f>
        <v>1</v>
      </c>
      <c r="Q109" s="306"/>
      <c r="R109" s="252"/>
      <c r="S109" s="134"/>
      <c r="T109" s="134"/>
      <c r="U109" s="134"/>
      <c r="V109" s="134"/>
      <c r="W109" s="134"/>
      <c r="X109" s="134"/>
      <c r="Y109" s="261"/>
      <c r="Z109" s="261"/>
      <c r="AA109" s="134"/>
      <c r="AB109" s="280">
        <v>2</v>
      </c>
      <c r="AC109" s="166"/>
      <c r="AD109" s="166">
        <f>COUNTIF(AC$23:AC$26,AB109)</f>
        <v>0</v>
      </c>
      <c r="AE109" s="281">
        <f>IF(AF108&gt;0,IF(AD109&gt;AF108,AF108,AD109),0)</f>
        <v>0</v>
      </c>
      <c r="AF109" s="282">
        <f>AE$104-SUM(AE$106:AE109)</f>
        <v>2</v>
      </c>
      <c r="AG109" s="135"/>
    </row>
    <row r="110" spans="9:33" x14ac:dyDescent="0.15">
      <c r="K110" s="258"/>
      <c r="L110" s="252"/>
      <c r="M110" s="280">
        <v>2</v>
      </c>
      <c r="N110" s="166">
        <f>COUNTIF(J$18,M110)</f>
        <v>0</v>
      </c>
      <c r="O110" s="281">
        <f>IF(P109&gt;0,IF(N110&gt;P109,P109,N110),0)</f>
        <v>0</v>
      </c>
      <c r="P110" s="282">
        <f>O$105-SUM(O$107:O110)</f>
        <v>1</v>
      </c>
      <c r="Q110" s="306"/>
      <c r="R110" s="252"/>
      <c r="S110" s="134"/>
      <c r="T110" s="134"/>
      <c r="U110" s="134"/>
      <c r="V110" s="134"/>
      <c r="W110" s="134"/>
      <c r="X110" s="134"/>
      <c r="Y110" s="261"/>
      <c r="Z110" s="261"/>
      <c r="AA110" s="134"/>
      <c r="AB110" s="280">
        <v>0</v>
      </c>
      <c r="AC110" s="166"/>
      <c r="AD110" s="166">
        <f>COUNTIF(AC$23:AC$26,AB110)</f>
        <v>0</v>
      </c>
      <c r="AE110" s="281">
        <f>IF(AF109&gt;0,IF(AD110&gt;AF109,AF109,AD110),0)</f>
        <v>0</v>
      </c>
      <c r="AF110" s="282">
        <f>AE$104-SUM(AE$106:AE110)</f>
        <v>2</v>
      </c>
      <c r="AG110" s="135"/>
    </row>
    <row r="111" spans="9:33" x14ac:dyDescent="0.15">
      <c r="K111" s="258"/>
      <c r="L111" s="252"/>
      <c r="M111" s="280">
        <v>0</v>
      </c>
      <c r="N111" s="166">
        <f>COUNTIF(J$18,M111)</f>
        <v>0</v>
      </c>
      <c r="O111" s="281">
        <f>IF(P110&gt;0,IF(N111&gt;P110,P110,N111),0)</f>
        <v>0</v>
      </c>
      <c r="P111" s="282">
        <f>O$105-SUM(O$107:O111)</f>
        <v>1</v>
      </c>
      <c r="Q111" s="306"/>
      <c r="R111" s="252"/>
      <c r="S111" s="134"/>
      <c r="T111" s="134"/>
      <c r="U111" s="134"/>
      <c r="V111" s="134"/>
      <c r="W111" s="134"/>
      <c r="X111" s="134"/>
      <c r="Y111" s="261"/>
      <c r="Z111" s="261"/>
      <c r="AA111" s="134"/>
      <c r="AB111" s="285" t="s">
        <v>721</v>
      </c>
      <c r="AC111" s="273"/>
      <c r="AD111" s="286">
        <f>SUM(AD106:AD110)</f>
        <v>0</v>
      </c>
      <c r="AE111" s="287">
        <f>SUM(AE106:AE110)</f>
        <v>0</v>
      </c>
      <c r="AF111" s="288"/>
      <c r="AG111" s="135"/>
    </row>
    <row r="112" spans="9:33" x14ac:dyDescent="0.15">
      <c r="K112" s="258"/>
      <c r="L112" s="252"/>
      <c r="M112" s="285" t="s">
        <v>721</v>
      </c>
      <c r="N112" s="286">
        <f>SUM(N107:N111)</f>
        <v>0</v>
      </c>
      <c r="O112" s="287">
        <f>SUM(O107:O111)</f>
        <v>0</v>
      </c>
      <c r="P112" s="288"/>
      <c r="Q112" s="306"/>
      <c r="R112" s="252"/>
      <c r="S112" s="134"/>
      <c r="T112" s="134"/>
      <c r="U112" s="134"/>
      <c r="V112" s="134"/>
      <c r="W112" s="134"/>
      <c r="X112" s="134"/>
      <c r="Y112" s="261"/>
      <c r="Z112" s="261"/>
      <c r="AA112" s="134"/>
      <c r="AB112" s="289"/>
      <c r="AC112" s="295"/>
      <c r="AD112" s="290"/>
      <c r="AE112" s="291" t="s">
        <v>161</v>
      </c>
      <c r="AF112" s="292">
        <f>AB106*AE106+AB107*AE107+AB108*AE108+AB109*AE109+AB110*AE110</f>
        <v>0</v>
      </c>
      <c r="AG112" s="135"/>
    </row>
    <row r="113" spans="11:33" x14ac:dyDescent="0.15">
      <c r="K113" s="258"/>
      <c r="L113" s="252"/>
      <c r="M113" s="289"/>
      <c r="N113" s="290"/>
      <c r="O113" s="291" t="s">
        <v>161</v>
      </c>
      <c r="P113" s="292">
        <f>M107*O107+M108*O108+M109*O109+M110*O110+M111*O111</f>
        <v>0</v>
      </c>
      <c r="Q113" s="252"/>
      <c r="R113" s="252"/>
      <c r="S113" s="134"/>
      <c r="T113" s="134"/>
      <c r="U113" s="134"/>
      <c r="V113" s="134"/>
      <c r="W113" s="134"/>
      <c r="X113" s="134"/>
      <c r="Y113" s="261"/>
      <c r="Z113" s="261"/>
      <c r="AA113" s="134"/>
      <c r="AB113" s="296"/>
      <c r="AC113" s="302"/>
      <c r="AD113" s="297"/>
      <c r="AE113" s="298" t="s">
        <v>163</v>
      </c>
      <c r="AF113" s="299">
        <f>SUM(AE106:AE108)</f>
        <v>0</v>
      </c>
      <c r="AG113" s="135"/>
    </row>
    <row r="114" spans="11:33" x14ac:dyDescent="0.15">
      <c r="K114" s="258"/>
      <c r="L114" s="252"/>
      <c r="M114" s="296"/>
      <c r="N114" s="297"/>
      <c r="O114" s="298" t="s">
        <v>163</v>
      </c>
      <c r="P114" s="299">
        <f>SUM(O107:O109)</f>
        <v>0</v>
      </c>
      <c r="Q114" s="252"/>
      <c r="R114" s="252"/>
      <c r="S114" s="134"/>
      <c r="T114" s="134"/>
      <c r="U114" s="134"/>
      <c r="V114" s="134"/>
      <c r="W114" s="134"/>
      <c r="X114" s="134"/>
      <c r="Y114" s="261"/>
      <c r="Z114" s="261"/>
      <c r="AA114" s="134"/>
      <c r="AB114" s="134"/>
      <c r="AC114" s="134"/>
      <c r="AD114" s="134"/>
      <c r="AE114" s="134"/>
      <c r="AF114" s="134"/>
      <c r="AG114" s="135"/>
    </row>
    <row r="115" spans="11:33" x14ac:dyDescent="0.15">
      <c r="K115" s="258"/>
      <c r="L115" s="252"/>
      <c r="M115" s="252"/>
      <c r="N115" s="252"/>
      <c r="O115" s="252"/>
      <c r="P115" s="252"/>
      <c r="Q115" s="252"/>
      <c r="R115" s="252"/>
      <c r="S115" s="134"/>
      <c r="T115" s="134"/>
      <c r="U115" s="134"/>
      <c r="V115" s="134"/>
      <c r="W115" s="134"/>
      <c r="X115" s="134"/>
      <c r="Y115" s="261"/>
      <c r="Z115" s="261"/>
      <c r="AA115" s="134"/>
      <c r="AB115" s="259" t="s">
        <v>170</v>
      </c>
      <c r="AC115" s="259"/>
      <c r="AD115" s="252"/>
      <c r="AE115" s="252"/>
      <c r="AF115" s="252"/>
      <c r="AG115" s="135"/>
    </row>
    <row r="116" spans="11:33" x14ac:dyDescent="0.15">
      <c r="K116" s="258"/>
      <c r="L116" s="252"/>
      <c r="M116" s="259" t="s">
        <v>171</v>
      </c>
      <c r="N116" s="252"/>
      <c r="O116" s="252"/>
      <c r="P116" s="252"/>
      <c r="Q116" s="252"/>
      <c r="R116" s="252"/>
      <c r="S116" s="134"/>
      <c r="T116" s="134"/>
      <c r="U116" s="134"/>
      <c r="V116" s="134"/>
      <c r="W116" s="134"/>
      <c r="X116" s="134"/>
      <c r="Y116" s="261"/>
      <c r="Z116" s="261"/>
      <c r="AA116" s="134"/>
      <c r="AB116" s="269"/>
      <c r="AC116" s="270"/>
      <c r="AD116" s="271" t="s">
        <v>149</v>
      </c>
      <c r="AE116" s="265">
        <v>10</v>
      </c>
      <c r="AF116" s="266"/>
      <c r="AG116" s="135"/>
    </row>
    <row r="117" spans="11:33" x14ac:dyDescent="0.15">
      <c r="K117" s="258"/>
      <c r="L117" s="252"/>
      <c r="M117" s="269"/>
      <c r="N117" s="264" t="s">
        <v>149</v>
      </c>
      <c r="O117" s="265">
        <v>1</v>
      </c>
      <c r="P117" s="266"/>
      <c r="Q117" s="252"/>
      <c r="R117" s="252"/>
      <c r="S117" s="134"/>
      <c r="T117" s="134"/>
      <c r="U117" s="134"/>
      <c r="V117" s="134"/>
      <c r="W117" s="134"/>
      <c r="X117" s="134"/>
      <c r="Y117" s="261"/>
      <c r="Z117" s="261"/>
      <c r="AA117" s="134"/>
      <c r="AB117" s="272" t="s">
        <v>152</v>
      </c>
      <c r="AC117" s="278"/>
      <c r="AD117" s="273" t="s">
        <v>153</v>
      </c>
      <c r="AE117" s="274" t="s">
        <v>154</v>
      </c>
      <c r="AF117" s="275" t="s">
        <v>155</v>
      </c>
      <c r="AG117" s="135"/>
    </row>
    <row r="118" spans="11:33" x14ac:dyDescent="0.15">
      <c r="K118" s="258"/>
      <c r="L118" s="252"/>
      <c r="M118" s="272" t="s">
        <v>152</v>
      </c>
      <c r="N118" s="273" t="s">
        <v>153</v>
      </c>
      <c r="O118" s="274" t="s">
        <v>154</v>
      </c>
      <c r="P118" s="275" t="s">
        <v>155</v>
      </c>
      <c r="Q118" s="252"/>
      <c r="R118" s="252"/>
      <c r="S118" s="134"/>
      <c r="T118" s="134"/>
      <c r="U118" s="134"/>
      <c r="V118" s="134"/>
      <c r="W118" s="134"/>
      <c r="X118" s="134"/>
      <c r="Y118" s="261"/>
      <c r="Z118" s="261"/>
      <c r="AA118" s="134"/>
      <c r="AB118" s="280">
        <v>5</v>
      </c>
      <c r="AC118" s="166"/>
      <c r="AD118" s="166">
        <f>COUNTIF(AC$27:AC$36,AB118)</f>
        <v>0</v>
      </c>
      <c r="AE118" s="281">
        <f>IF(AD118&gt;AE116,AE116,AD118)</f>
        <v>0</v>
      </c>
      <c r="AF118" s="282">
        <f>AE$116-SUM(AE$118:AE118)</f>
        <v>10</v>
      </c>
      <c r="AG118" s="135"/>
    </row>
    <row r="119" spans="11:33" x14ac:dyDescent="0.15">
      <c r="K119" s="258"/>
      <c r="L119" s="252"/>
      <c r="M119" s="280">
        <v>5</v>
      </c>
      <c r="N119" s="166">
        <f>COUNTIF(J$20,M119)</f>
        <v>0</v>
      </c>
      <c r="O119" s="281">
        <f>IF(N119&gt;O117,O117,N119)</f>
        <v>0</v>
      </c>
      <c r="P119" s="282">
        <f>O$117-SUM(O119:O$119)</f>
        <v>1</v>
      </c>
      <c r="Q119" s="252"/>
      <c r="R119" s="252"/>
      <c r="S119" s="134"/>
      <c r="T119" s="134"/>
      <c r="U119" s="134"/>
      <c r="V119" s="134"/>
      <c r="W119" s="134"/>
      <c r="X119" s="134"/>
      <c r="Y119" s="261"/>
      <c r="Z119" s="261"/>
      <c r="AA119" s="134"/>
      <c r="AB119" s="280">
        <v>4</v>
      </c>
      <c r="AC119" s="166"/>
      <c r="AD119" s="166">
        <f>COUNTIF(AC$27:AC$36,AB119)</f>
        <v>0</v>
      </c>
      <c r="AE119" s="281">
        <f>IF(AF118&gt;0,IF(AD119&gt;AF118,AF118,AD119),0)</f>
        <v>0</v>
      </c>
      <c r="AF119" s="282">
        <f>AE$116-SUM(AE$118:AE119)</f>
        <v>10</v>
      </c>
      <c r="AG119" s="135"/>
    </row>
    <row r="120" spans="11:33" x14ac:dyDescent="0.15">
      <c r="K120" s="258"/>
      <c r="L120" s="252"/>
      <c r="M120" s="280">
        <v>4</v>
      </c>
      <c r="N120" s="166">
        <f>COUNTIF(J$20,M120)</f>
        <v>0</v>
      </c>
      <c r="O120" s="281">
        <f>IF(P119&gt;0,IF(N120&gt;P119,P119,N120),0)</f>
        <v>0</v>
      </c>
      <c r="P120" s="282">
        <f>O$117-SUM(O$119:O120)</f>
        <v>1</v>
      </c>
      <c r="Q120" s="252"/>
      <c r="R120" s="252"/>
      <c r="S120" s="134"/>
      <c r="T120" s="134"/>
      <c r="U120" s="134"/>
      <c r="V120" s="134"/>
      <c r="W120" s="134"/>
      <c r="X120" s="134"/>
      <c r="Y120" s="261"/>
      <c r="Z120" s="261"/>
      <c r="AA120" s="134"/>
      <c r="AB120" s="280">
        <v>3</v>
      </c>
      <c r="AC120" s="166"/>
      <c r="AD120" s="166">
        <f>COUNTIF(AC$27:AC$36,AB120)</f>
        <v>0</v>
      </c>
      <c r="AE120" s="281">
        <f>IF(AF119&gt;0,IF(AD120&gt;AF119,AF119,AD120),0)</f>
        <v>0</v>
      </c>
      <c r="AF120" s="282">
        <f>AE$116-SUM(AE$118:AE120)</f>
        <v>10</v>
      </c>
      <c r="AG120" s="135"/>
    </row>
    <row r="121" spans="11:33" x14ac:dyDescent="0.15">
      <c r="K121" s="258"/>
      <c r="L121" s="252"/>
      <c r="M121" s="280">
        <v>3</v>
      </c>
      <c r="N121" s="166">
        <f>COUNTIF(J$20,M121)</f>
        <v>0</v>
      </c>
      <c r="O121" s="281">
        <f>IF(P120&gt;0,IF(N121&gt;P120,P120,N121),0)</f>
        <v>0</v>
      </c>
      <c r="P121" s="282">
        <f>O$117-SUM(O$119:O121)</f>
        <v>1</v>
      </c>
      <c r="Q121" s="252"/>
      <c r="R121" s="252"/>
      <c r="S121" s="134"/>
      <c r="T121" s="134"/>
      <c r="U121" s="134"/>
      <c r="V121" s="134"/>
      <c r="W121" s="134"/>
      <c r="X121" s="134"/>
      <c r="Y121" s="261"/>
      <c r="Z121" s="261"/>
      <c r="AA121" s="134"/>
      <c r="AB121" s="280">
        <v>2</v>
      </c>
      <c r="AC121" s="166"/>
      <c r="AD121" s="166">
        <f>COUNTIF(AC$27:AC$36,AB121)</f>
        <v>0</v>
      </c>
      <c r="AE121" s="281">
        <f>IF(AF120&gt;0,IF(AD121&gt;AF120,AF120,AD121),0)</f>
        <v>0</v>
      </c>
      <c r="AF121" s="282">
        <f>AE$116-SUM(AE$118:AE121)</f>
        <v>10</v>
      </c>
      <c r="AG121" s="135"/>
    </row>
    <row r="122" spans="11:33" x14ac:dyDescent="0.15">
      <c r="K122" s="258"/>
      <c r="L122" s="252"/>
      <c r="M122" s="280">
        <v>2</v>
      </c>
      <c r="N122" s="166">
        <f>COUNTIF(J$20,M122)</f>
        <v>0</v>
      </c>
      <c r="O122" s="281">
        <f>IF(P121&gt;0,IF(N122&gt;P121,P121,N122),0)</f>
        <v>0</v>
      </c>
      <c r="P122" s="282">
        <f>O$117-SUM(O$119:O122)</f>
        <v>1</v>
      </c>
      <c r="Q122" s="252"/>
      <c r="R122" s="252"/>
      <c r="S122" s="134"/>
      <c r="T122" s="134"/>
      <c r="U122" s="134"/>
      <c r="V122" s="134"/>
      <c r="W122" s="134"/>
      <c r="X122" s="134"/>
      <c r="Y122" s="261"/>
      <c r="Z122" s="261"/>
      <c r="AA122" s="134"/>
      <c r="AB122" s="280">
        <v>0</v>
      </c>
      <c r="AC122" s="166"/>
      <c r="AD122" s="166">
        <f>COUNTIF(AC$27:AC$36,AB122)</f>
        <v>0</v>
      </c>
      <c r="AE122" s="281">
        <f>IF(AF121&gt;0,IF(AD122&gt;AF121,AF121,AD122),0)</f>
        <v>0</v>
      </c>
      <c r="AF122" s="282">
        <f>AE$116-SUM(AE$118:AE122)</f>
        <v>10</v>
      </c>
      <c r="AG122" s="135"/>
    </row>
    <row r="123" spans="11:33" x14ac:dyDescent="0.15">
      <c r="K123" s="258"/>
      <c r="L123" s="252"/>
      <c r="M123" s="280">
        <v>0</v>
      </c>
      <c r="N123" s="166">
        <f>COUNTIF(J$20,M123)</f>
        <v>0</v>
      </c>
      <c r="O123" s="281">
        <f>IF(P122&gt;0,IF(N123&gt;P122,P122,N123),0)</f>
        <v>0</v>
      </c>
      <c r="P123" s="282">
        <f>O$117-SUM(O$119:O123)</f>
        <v>1</v>
      </c>
      <c r="Q123" s="252"/>
      <c r="R123" s="252"/>
      <c r="S123" s="134"/>
      <c r="T123" s="134"/>
      <c r="U123" s="134"/>
      <c r="V123" s="134"/>
      <c r="W123" s="134"/>
      <c r="X123" s="134"/>
      <c r="Y123" s="261"/>
      <c r="Z123" s="261"/>
      <c r="AA123" s="134"/>
      <c r="AB123" s="285" t="s">
        <v>721</v>
      </c>
      <c r="AC123" s="273"/>
      <c r="AD123" s="286">
        <f>SUM(AD118:AD122)</f>
        <v>0</v>
      </c>
      <c r="AE123" s="287">
        <f>SUM(AE118:AE122)</f>
        <v>0</v>
      </c>
      <c r="AF123" s="288"/>
      <c r="AG123" s="135"/>
    </row>
    <row r="124" spans="11:33" x14ac:dyDescent="0.15">
      <c r="K124" s="258"/>
      <c r="L124" s="252"/>
      <c r="M124" s="285" t="s">
        <v>721</v>
      </c>
      <c r="N124" s="286">
        <f>SUM(N119:N123)</f>
        <v>0</v>
      </c>
      <c r="O124" s="287">
        <f>SUM(O119:O123)</f>
        <v>0</v>
      </c>
      <c r="P124" s="288"/>
      <c r="Q124" s="252"/>
      <c r="R124" s="252"/>
      <c r="S124" s="134"/>
      <c r="T124" s="134"/>
      <c r="U124" s="134"/>
      <c r="V124" s="134"/>
      <c r="W124" s="134"/>
      <c r="X124" s="134"/>
      <c r="Y124" s="261"/>
      <c r="Z124" s="261"/>
      <c r="AA124" s="134"/>
      <c r="AB124" s="289"/>
      <c r="AC124" s="295"/>
      <c r="AD124" s="290"/>
      <c r="AE124" s="291" t="s">
        <v>161</v>
      </c>
      <c r="AF124" s="292">
        <f>AB118*AE118+AB119*AE119+AB120*AE120+AB121*AE121+AB122*AE122</f>
        <v>0</v>
      </c>
      <c r="AG124" s="135"/>
    </row>
    <row r="125" spans="11:33" x14ac:dyDescent="0.15">
      <c r="K125" s="258"/>
      <c r="L125" s="252"/>
      <c r="M125" s="289"/>
      <c r="N125" s="290"/>
      <c r="O125" s="291" t="s">
        <v>161</v>
      </c>
      <c r="P125" s="292">
        <f>M119*O119+M120*O120+M121*O121+M122*O122+M123*O123</f>
        <v>0</v>
      </c>
      <c r="Q125" s="252"/>
      <c r="R125" s="252"/>
      <c r="S125" s="134"/>
      <c r="T125" s="134"/>
      <c r="U125" s="134"/>
      <c r="V125" s="134"/>
      <c r="W125" s="134"/>
      <c r="X125" s="134"/>
      <c r="Y125" s="261"/>
      <c r="Z125" s="261"/>
      <c r="AA125" s="134"/>
      <c r="AB125" s="296"/>
      <c r="AC125" s="302"/>
      <c r="AD125" s="297"/>
      <c r="AE125" s="298" t="s">
        <v>163</v>
      </c>
      <c r="AF125" s="299">
        <f>SUM(AE118:AE120)</f>
        <v>0</v>
      </c>
      <c r="AG125" s="135"/>
    </row>
    <row r="126" spans="11:33" x14ac:dyDescent="0.15">
      <c r="K126" s="258"/>
      <c r="L126" s="252"/>
      <c r="M126" s="296"/>
      <c r="N126" s="297"/>
      <c r="O126" s="298" t="s">
        <v>163</v>
      </c>
      <c r="P126" s="299">
        <f>SUM(O119:O121)</f>
        <v>0</v>
      </c>
      <c r="Q126" s="252"/>
      <c r="R126" s="252"/>
      <c r="S126" s="134"/>
      <c r="T126" s="134"/>
      <c r="U126" s="134"/>
      <c r="V126" s="134"/>
      <c r="W126" s="134"/>
      <c r="X126" s="134"/>
      <c r="Y126" s="261"/>
      <c r="Z126" s="261"/>
      <c r="AA126" s="134"/>
      <c r="AB126" s="134"/>
      <c r="AC126" s="134"/>
      <c r="AD126" s="134"/>
      <c r="AE126" s="134"/>
      <c r="AF126" s="134"/>
      <c r="AG126" s="135"/>
    </row>
    <row r="127" spans="11:33" x14ac:dyDescent="0.15">
      <c r="K127" s="258"/>
      <c r="L127" s="252"/>
      <c r="M127" s="252"/>
      <c r="N127" s="252"/>
      <c r="O127" s="252"/>
      <c r="P127" s="252"/>
      <c r="Q127" s="252"/>
      <c r="R127" s="252"/>
      <c r="S127" s="134"/>
      <c r="T127" s="134"/>
      <c r="U127" s="134"/>
      <c r="V127" s="134"/>
      <c r="W127" s="134"/>
      <c r="X127" s="134"/>
      <c r="Y127" s="261"/>
      <c r="Z127" s="261"/>
      <c r="AA127" s="134"/>
      <c r="AB127" s="259" t="s">
        <v>172</v>
      </c>
      <c r="AC127" s="259"/>
      <c r="AD127" s="252"/>
      <c r="AE127" s="252"/>
      <c r="AF127" s="252"/>
      <c r="AG127" s="135"/>
    </row>
    <row r="128" spans="11:33" x14ac:dyDescent="0.15">
      <c r="K128" s="258"/>
      <c r="L128" s="252"/>
      <c r="M128" s="259" t="s">
        <v>173</v>
      </c>
      <c r="N128" s="252"/>
      <c r="O128" s="252"/>
      <c r="P128" s="252"/>
      <c r="Q128" s="252"/>
      <c r="R128" s="252"/>
      <c r="S128" s="134"/>
      <c r="T128" s="134"/>
      <c r="U128" s="134"/>
      <c r="V128" s="134"/>
      <c r="W128" s="134"/>
      <c r="X128" s="134"/>
      <c r="Y128" s="261"/>
      <c r="Z128" s="261"/>
      <c r="AA128" s="134"/>
      <c r="AB128" s="269"/>
      <c r="AC128" s="270"/>
      <c r="AD128" s="271" t="s">
        <v>149</v>
      </c>
      <c r="AE128" s="265">
        <v>1</v>
      </c>
      <c r="AF128" s="266"/>
      <c r="AG128" s="135"/>
    </row>
    <row r="129" spans="11:33" x14ac:dyDescent="0.15">
      <c r="K129" s="258"/>
      <c r="L129" s="252"/>
      <c r="M129" s="269"/>
      <c r="N129" s="264" t="s">
        <v>149</v>
      </c>
      <c r="O129" s="265">
        <v>1</v>
      </c>
      <c r="P129" s="266"/>
      <c r="Q129" s="252"/>
      <c r="R129" s="252"/>
      <c r="S129" s="134"/>
      <c r="T129" s="134"/>
      <c r="U129" s="134"/>
      <c r="V129" s="134"/>
      <c r="W129" s="134"/>
      <c r="X129" s="134"/>
      <c r="Y129" s="261"/>
      <c r="Z129" s="261"/>
      <c r="AA129" s="134"/>
      <c r="AB129" s="272" t="s">
        <v>152</v>
      </c>
      <c r="AC129" s="278"/>
      <c r="AD129" s="273" t="s">
        <v>153</v>
      </c>
      <c r="AE129" s="274" t="s">
        <v>154</v>
      </c>
      <c r="AF129" s="275" t="s">
        <v>155</v>
      </c>
      <c r="AG129" s="135"/>
    </row>
    <row r="130" spans="11:33" x14ac:dyDescent="0.15">
      <c r="K130" s="258"/>
      <c r="L130" s="252"/>
      <c r="M130" s="272" t="s">
        <v>152</v>
      </c>
      <c r="N130" s="273" t="s">
        <v>153</v>
      </c>
      <c r="O130" s="274" t="s">
        <v>154</v>
      </c>
      <c r="P130" s="275" t="s">
        <v>155</v>
      </c>
      <c r="Q130" s="305"/>
      <c r="R130" s="252"/>
      <c r="S130" s="134"/>
      <c r="T130" s="134"/>
      <c r="U130" s="134"/>
      <c r="V130" s="134"/>
      <c r="W130" s="134"/>
      <c r="X130" s="134"/>
      <c r="Y130" s="261"/>
      <c r="Z130" s="261"/>
      <c r="AA130" s="134"/>
      <c r="AB130" s="280">
        <v>5</v>
      </c>
      <c r="AC130" s="166"/>
      <c r="AD130" s="166">
        <f>COUNTIF(AC$37,AB130)</f>
        <v>0</v>
      </c>
      <c r="AE130" s="281">
        <f>IF(AD130&gt;AE128,AE128,AD130)</f>
        <v>0</v>
      </c>
      <c r="AF130" s="282">
        <f>AE$128-SUM(AE$130:AE130)</f>
        <v>1</v>
      </c>
      <c r="AG130" s="135"/>
    </row>
    <row r="131" spans="11:33" x14ac:dyDescent="0.15">
      <c r="K131" s="258"/>
      <c r="L131" s="252"/>
      <c r="M131" s="280">
        <v>5</v>
      </c>
      <c r="N131" s="166">
        <f>COUNTIF(J$22:J$24,M131)</f>
        <v>0</v>
      </c>
      <c r="O131" s="281">
        <f>IF(N131&gt;O129,O129,N131)</f>
        <v>0</v>
      </c>
      <c r="P131" s="282">
        <f>O$129-SUM(O$131:O131)</f>
        <v>1</v>
      </c>
      <c r="Q131" s="306"/>
      <c r="R131" s="252"/>
      <c r="S131" s="134"/>
      <c r="T131" s="134"/>
      <c r="U131" s="134"/>
      <c r="V131" s="134"/>
      <c r="W131" s="134"/>
      <c r="X131" s="134"/>
      <c r="Y131" s="261"/>
      <c r="Z131" s="261"/>
      <c r="AA131" s="134"/>
      <c r="AB131" s="280">
        <v>4</v>
      </c>
      <c r="AC131" s="166"/>
      <c r="AD131" s="166">
        <f>COUNTIF(AC$37,AB131)</f>
        <v>0</v>
      </c>
      <c r="AE131" s="281">
        <f>IF(AF130&gt;0,IF(AD131&gt;AF130,AF130,AD131),0)</f>
        <v>0</v>
      </c>
      <c r="AF131" s="282">
        <f>AE$128-SUM(AE$130:AE131)</f>
        <v>1</v>
      </c>
      <c r="AG131" s="135"/>
    </row>
    <row r="132" spans="11:33" x14ac:dyDescent="0.15">
      <c r="K132" s="258"/>
      <c r="L132" s="252"/>
      <c r="M132" s="280">
        <v>4</v>
      </c>
      <c r="N132" s="166">
        <f>COUNTIF(J$22:J$24,M132)</f>
        <v>0</v>
      </c>
      <c r="O132" s="281">
        <f>IF(P131&gt;0,IF(N132&gt;P131,P131,N132),0)</f>
        <v>0</v>
      </c>
      <c r="P132" s="282">
        <f>O$129-SUM(O$131:O132)</f>
        <v>1</v>
      </c>
      <c r="Q132" s="306"/>
      <c r="R132" s="252"/>
      <c r="S132" s="134"/>
      <c r="T132" s="134"/>
      <c r="U132" s="134"/>
      <c r="V132" s="134"/>
      <c r="W132" s="134"/>
      <c r="X132" s="134"/>
      <c r="Y132" s="261"/>
      <c r="Z132" s="261"/>
      <c r="AA132" s="134"/>
      <c r="AB132" s="280">
        <v>3</v>
      </c>
      <c r="AC132" s="166"/>
      <c r="AD132" s="166">
        <f>COUNTIF(AC$37,AB132)</f>
        <v>0</v>
      </c>
      <c r="AE132" s="281">
        <f>IF(AF131&gt;0,IF(AD132&gt;AF131,AF131,AD132),0)</f>
        <v>0</v>
      </c>
      <c r="AF132" s="282">
        <f>AE$128-SUM(AE$130:AE132)</f>
        <v>1</v>
      </c>
      <c r="AG132" s="135"/>
    </row>
    <row r="133" spans="11:33" x14ac:dyDescent="0.15">
      <c r="K133" s="258"/>
      <c r="L133" s="252"/>
      <c r="M133" s="280">
        <v>3</v>
      </c>
      <c r="N133" s="166">
        <f>COUNTIF(J$22:J$24,M133)</f>
        <v>0</v>
      </c>
      <c r="O133" s="281">
        <f>IF(P132&gt;0,IF(N133&gt;P132,P132,N133),0)</f>
        <v>0</v>
      </c>
      <c r="P133" s="282">
        <f>O$129-SUM(O$131:O133)</f>
        <v>1</v>
      </c>
      <c r="Q133" s="306"/>
      <c r="R133" s="252"/>
      <c r="S133" s="134"/>
      <c r="T133" s="134"/>
      <c r="U133" s="134"/>
      <c r="V133" s="134"/>
      <c r="W133" s="134"/>
      <c r="X133" s="134"/>
      <c r="Y133" s="261"/>
      <c r="Z133" s="261"/>
      <c r="AA133" s="134"/>
      <c r="AB133" s="280">
        <v>2</v>
      </c>
      <c r="AC133" s="166"/>
      <c r="AD133" s="166">
        <f>COUNTIF(AC$37,AB133)</f>
        <v>0</v>
      </c>
      <c r="AE133" s="281">
        <f>IF(AF132&gt;0,IF(AD133&gt;AF132,AF132,AD133),0)</f>
        <v>0</v>
      </c>
      <c r="AF133" s="282">
        <f>AE$128-SUM(AE$130:AE133)</f>
        <v>1</v>
      </c>
      <c r="AG133" s="135"/>
    </row>
    <row r="134" spans="11:33" x14ac:dyDescent="0.15">
      <c r="K134" s="258"/>
      <c r="L134" s="252"/>
      <c r="M134" s="280">
        <v>2</v>
      </c>
      <c r="N134" s="166">
        <f>COUNTIF(J$22:J$24,M134)</f>
        <v>0</v>
      </c>
      <c r="O134" s="281">
        <f>IF(P133&gt;0,IF(N134&gt;P133,P133,N134),0)</f>
        <v>0</v>
      </c>
      <c r="P134" s="282">
        <f>O$129-SUM(O$131:O134)</f>
        <v>1</v>
      </c>
      <c r="Q134" s="306"/>
      <c r="R134" s="252"/>
      <c r="S134" s="134"/>
      <c r="T134" s="134"/>
      <c r="U134" s="134"/>
      <c r="V134" s="134"/>
      <c r="W134" s="134"/>
      <c r="X134" s="134"/>
      <c r="Y134" s="261"/>
      <c r="Z134" s="261"/>
      <c r="AA134" s="134"/>
      <c r="AB134" s="280">
        <v>0</v>
      </c>
      <c r="AC134" s="166"/>
      <c r="AD134" s="166">
        <f>COUNTIF(AC$37,AB134)</f>
        <v>0</v>
      </c>
      <c r="AE134" s="281">
        <f>IF(AF133&gt;0,IF(AD134&gt;AF133,AF133,AD134),0)</f>
        <v>0</v>
      </c>
      <c r="AF134" s="282">
        <f>AE$128-SUM(AE$130:AE134)</f>
        <v>1</v>
      </c>
      <c r="AG134" s="135"/>
    </row>
    <row r="135" spans="11:33" x14ac:dyDescent="0.15">
      <c r="K135" s="258"/>
      <c r="L135" s="252"/>
      <c r="M135" s="280">
        <v>0</v>
      </c>
      <c r="N135" s="166">
        <f>COUNTIF(J$22:J$24,M135)</f>
        <v>0</v>
      </c>
      <c r="O135" s="281">
        <f>IF(P134&gt;0,IF(N135&gt;P134,P134,N135),0)</f>
        <v>0</v>
      </c>
      <c r="P135" s="282">
        <f>O$129-SUM(O$131:O135)</f>
        <v>1</v>
      </c>
      <c r="Q135" s="306"/>
      <c r="R135" s="252"/>
      <c r="S135" s="134"/>
      <c r="T135" s="134"/>
      <c r="U135" s="134"/>
      <c r="V135" s="134"/>
      <c r="W135" s="134"/>
      <c r="X135" s="134"/>
      <c r="Y135" s="261"/>
      <c r="Z135" s="261"/>
      <c r="AA135" s="134"/>
      <c r="AB135" s="285" t="s">
        <v>721</v>
      </c>
      <c r="AC135" s="273"/>
      <c r="AD135" s="286">
        <f>SUM(AD130:AD134)</f>
        <v>0</v>
      </c>
      <c r="AE135" s="287">
        <f>SUM(AE130:AE134)</f>
        <v>0</v>
      </c>
      <c r="AF135" s="288"/>
      <c r="AG135" s="135"/>
    </row>
    <row r="136" spans="11:33" x14ac:dyDescent="0.15">
      <c r="K136" s="258"/>
      <c r="L136" s="252"/>
      <c r="M136" s="285" t="s">
        <v>721</v>
      </c>
      <c r="N136" s="286">
        <f>SUM(N131:N135)</f>
        <v>0</v>
      </c>
      <c r="O136" s="287">
        <f>SUM(O131:O135)</f>
        <v>0</v>
      </c>
      <c r="P136" s="288"/>
      <c r="Q136" s="306"/>
      <c r="R136" s="252"/>
      <c r="S136" s="134"/>
      <c r="T136" s="134"/>
      <c r="U136" s="134"/>
      <c r="V136" s="134"/>
      <c r="W136" s="134"/>
      <c r="X136" s="134"/>
      <c r="Y136" s="261"/>
      <c r="Z136" s="261"/>
      <c r="AA136" s="134"/>
      <c r="AB136" s="289"/>
      <c r="AC136" s="295"/>
      <c r="AD136" s="290"/>
      <c r="AE136" s="291" t="s">
        <v>161</v>
      </c>
      <c r="AF136" s="292">
        <f>AB130*AE130+AB131*AE131+AB132*AE132+AB133*AE133+AB134*AE134</f>
        <v>0</v>
      </c>
      <c r="AG136" s="135"/>
    </row>
    <row r="137" spans="11:33" x14ac:dyDescent="0.15">
      <c r="K137" s="258"/>
      <c r="L137" s="252"/>
      <c r="M137" s="289"/>
      <c r="N137" s="290"/>
      <c r="O137" s="291" t="s">
        <v>161</v>
      </c>
      <c r="P137" s="292">
        <f>M131*O131+M132*O132+M133*O133+M134*O134+M135*O135</f>
        <v>0</v>
      </c>
      <c r="Q137" s="252"/>
      <c r="R137" s="252"/>
      <c r="S137" s="134"/>
      <c r="T137" s="134"/>
      <c r="U137" s="134"/>
      <c r="V137" s="134"/>
      <c r="W137" s="134"/>
      <c r="X137" s="134"/>
      <c r="Y137" s="261"/>
      <c r="Z137" s="261"/>
      <c r="AA137" s="134"/>
      <c r="AB137" s="296"/>
      <c r="AC137" s="302"/>
      <c r="AD137" s="297"/>
      <c r="AE137" s="298" t="s">
        <v>163</v>
      </c>
      <c r="AF137" s="299">
        <f>SUM(AE130:AE132)</f>
        <v>0</v>
      </c>
      <c r="AG137" s="135"/>
    </row>
    <row r="138" spans="11:33" x14ac:dyDescent="0.15">
      <c r="K138" s="258"/>
      <c r="L138" s="252"/>
      <c r="M138" s="296"/>
      <c r="N138" s="297"/>
      <c r="O138" s="298" t="s">
        <v>163</v>
      </c>
      <c r="P138" s="299">
        <f>SUM(O131:O133)</f>
        <v>0</v>
      </c>
      <c r="Q138" s="252"/>
      <c r="R138" s="252"/>
      <c r="S138" s="134"/>
      <c r="T138" s="134"/>
      <c r="U138" s="134"/>
      <c r="V138" s="134"/>
      <c r="W138" s="134"/>
      <c r="X138" s="134"/>
      <c r="Y138" s="261"/>
      <c r="Z138" s="261"/>
      <c r="AA138" s="134"/>
      <c r="AB138" s="134"/>
      <c r="AC138" s="134"/>
      <c r="AD138" s="134"/>
      <c r="AE138" s="134"/>
      <c r="AF138" s="134"/>
      <c r="AG138" s="135"/>
    </row>
    <row r="139" spans="11:33" x14ac:dyDescent="0.15">
      <c r="K139" s="258"/>
      <c r="L139" s="252"/>
      <c r="M139" s="252"/>
      <c r="N139" s="252"/>
      <c r="O139" s="252"/>
      <c r="P139" s="252"/>
      <c r="Q139" s="252"/>
      <c r="R139" s="252"/>
      <c r="S139" s="134"/>
      <c r="T139" s="134"/>
      <c r="U139" s="134"/>
      <c r="V139" s="134"/>
      <c r="W139" s="134"/>
      <c r="X139" s="134"/>
      <c r="Y139" s="261"/>
      <c r="Z139" s="261"/>
      <c r="AA139" s="134"/>
      <c r="AB139" s="259" t="s">
        <v>174</v>
      </c>
      <c r="AC139" s="259"/>
      <c r="AD139" s="252"/>
      <c r="AE139" s="252"/>
      <c r="AF139" s="252"/>
      <c r="AG139" s="135"/>
    </row>
    <row r="140" spans="11:33" x14ac:dyDescent="0.15">
      <c r="K140" s="258"/>
      <c r="L140" s="252"/>
      <c r="M140" s="259" t="s">
        <v>175</v>
      </c>
      <c r="N140" s="252"/>
      <c r="O140" s="252"/>
      <c r="P140" s="252"/>
      <c r="Q140" s="252"/>
      <c r="R140" s="252"/>
      <c r="S140" s="134"/>
      <c r="T140" s="134"/>
      <c r="U140" s="134"/>
      <c r="V140" s="134"/>
      <c r="W140" s="134"/>
      <c r="X140" s="134"/>
      <c r="Y140" s="261"/>
      <c r="Z140" s="261"/>
      <c r="AA140" s="134"/>
      <c r="AB140" s="269"/>
      <c r="AC140" s="270"/>
      <c r="AD140" s="271" t="s">
        <v>149</v>
      </c>
      <c r="AE140" s="265">
        <v>2</v>
      </c>
      <c r="AF140" s="266"/>
      <c r="AG140" s="135"/>
    </row>
    <row r="141" spans="11:33" x14ac:dyDescent="0.15">
      <c r="K141" s="258"/>
      <c r="L141" s="252"/>
      <c r="M141" s="269"/>
      <c r="N141" s="264" t="s">
        <v>149</v>
      </c>
      <c r="O141" s="265">
        <v>2</v>
      </c>
      <c r="P141" s="266"/>
      <c r="Q141" s="252"/>
      <c r="R141" s="252"/>
      <c r="S141" s="134"/>
      <c r="T141" s="134"/>
      <c r="U141" s="134"/>
      <c r="V141" s="134"/>
      <c r="W141" s="134"/>
      <c r="X141" s="134"/>
      <c r="Y141" s="261"/>
      <c r="Z141" s="261"/>
      <c r="AA141" s="134"/>
      <c r="AB141" s="272" t="s">
        <v>152</v>
      </c>
      <c r="AC141" s="278"/>
      <c r="AD141" s="273" t="s">
        <v>153</v>
      </c>
      <c r="AE141" s="274" t="s">
        <v>154</v>
      </c>
      <c r="AF141" s="275" t="s">
        <v>155</v>
      </c>
      <c r="AG141" s="135"/>
    </row>
    <row r="142" spans="11:33" x14ac:dyDescent="0.15">
      <c r="K142" s="258"/>
      <c r="L142" s="252"/>
      <c r="M142" s="272" t="s">
        <v>152</v>
      </c>
      <c r="N142" s="273" t="s">
        <v>153</v>
      </c>
      <c r="O142" s="274" t="s">
        <v>154</v>
      </c>
      <c r="P142" s="275" t="s">
        <v>155</v>
      </c>
      <c r="Q142" s="305"/>
      <c r="R142" s="252"/>
      <c r="S142" s="134"/>
      <c r="T142" s="134"/>
      <c r="U142" s="134"/>
      <c r="V142" s="134"/>
      <c r="W142" s="134"/>
      <c r="X142" s="134"/>
      <c r="Y142" s="261"/>
      <c r="Z142" s="261"/>
      <c r="AA142" s="134"/>
      <c r="AB142" s="280">
        <v>5</v>
      </c>
      <c r="AC142" s="166"/>
      <c r="AD142" s="166">
        <f>COUNTIF(AC$39:AC$40,AB142)</f>
        <v>0</v>
      </c>
      <c r="AE142" s="281">
        <f>IF(AD142&gt;AE140,AE140,AD142)</f>
        <v>0</v>
      </c>
      <c r="AF142" s="282">
        <f>AE$140-SUM(AE$142:AE142)</f>
        <v>2</v>
      </c>
      <c r="AG142" s="135"/>
    </row>
    <row r="143" spans="11:33" x14ac:dyDescent="0.15">
      <c r="K143" s="258"/>
      <c r="L143" s="252"/>
      <c r="M143" s="280">
        <v>5</v>
      </c>
      <c r="N143" s="166">
        <f>COUNTIF(J$25:J$26,M143)</f>
        <v>0</v>
      </c>
      <c r="O143" s="281">
        <f>IF(N143&gt;O141,O141,N143)</f>
        <v>0</v>
      </c>
      <c r="P143" s="282">
        <f>O$141-SUM(O$143:O143)</f>
        <v>2</v>
      </c>
      <c r="Q143" s="306"/>
      <c r="R143" s="252"/>
      <c r="S143" s="134"/>
      <c r="T143" s="134"/>
      <c r="U143" s="134"/>
      <c r="V143" s="134"/>
      <c r="W143" s="134"/>
      <c r="X143" s="134"/>
      <c r="Y143" s="261"/>
      <c r="Z143" s="261"/>
      <c r="AA143" s="134"/>
      <c r="AB143" s="280">
        <v>4</v>
      </c>
      <c r="AC143" s="166"/>
      <c r="AD143" s="166">
        <f>COUNTIF(AC$39:AC$40,AB143)</f>
        <v>0</v>
      </c>
      <c r="AE143" s="281">
        <f>IF(AF142&gt;0,IF(AD143&gt;AF142,AF142,AD143),0)</f>
        <v>0</v>
      </c>
      <c r="AF143" s="282">
        <f>AE$140-SUM(AE$142:AE143)</f>
        <v>2</v>
      </c>
      <c r="AG143" s="135"/>
    </row>
    <row r="144" spans="11:33" x14ac:dyDescent="0.15">
      <c r="K144" s="258"/>
      <c r="L144" s="252"/>
      <c r="M144" s="280">
        <v>4</v>
      </c>
      <c r="N144" s="166">
        <f>COUNTIF(J$25:J$26,M144)</f>
        <v>0</v>
      </c>
      <c r="O144" s="281">
        <f>IF(P143&gt;0,IF(N144&gt;P143,P143,N144),0)</f>
        <v>0</v>
      </c>
      <c r="P144" s="282">
        <f>O$141-SUM(O$143:O144)</f>
        <v>2</v>
      </c>
      <c r="Q144" s="306"/>
      <c r="R144" s="252"/>
      <c r="S144" s="134"/>
      <c r="T144" s="134"/>
      <c r="U144" s="134"/>
      <c r="V144" s="134"/>
      <c r="W144" s="134"/>
      <c r="X144" s="134"/>
      <c r="Y144" s="261"/>
      <c r="Z144" s="261"/>
      <c r="AA144" s="134"/>
      <c r="AB144" s="280">
        <v>3</v>
      </c>
      <c r="AC144" s="166"/>
      <c r="AD144" s="166">
        <f>COUNTIF(AC$39:AC$40,AB144)</f>
        <v>0</v>
      </c>
      <c r="AE144" s="281">
        <f>IF(AF143&gt;0,IF(AD144&gt;AF143,AF143,AD144),0)</f>
        <v>0</v>
      </c>
      <c r="AF144" s="282">
        <f>AE$140-SUM(AE$142:AE144)</f>
        <v>2</v>
      </c>
      <c r="AG144" s="135"/>
    </row>
    <row r="145" spans="11:33" x14ac:dyDescent="0.15">
      <c r="K145" s="258"/>
      <c r="L145" s="252"/>
      <c r="M145" s="280">
        <v>3</v>
      </c>
      <c r="N145" s="166">
        <f>COUNTIF(J$25:J$26,M145)</f>
        <v>0</v>
      </c>
      <c r="O145" s="281">
        <f>IF(P144&gt;0,IF(N145&gt;P144,P144,N145),0)</f>
        <v>0</v>
      </c>
      <c r="P145" s="282">
        <f>O$141-SUM(O$143:O145)</f>
        <v>2</v>
      </c>
      <c r="Q145" s="306"/>
      <c r="R145" s="252"/>
      <c r="S145" s="134"/>
      <c r="T145" s="134"/>
      <c r="U145" s="134"/>
      <c r="V145" s="134"/>
      <c r="W145" s="134"/>
      <c r="X145" s="134"/>
      <c r="Y145" s="261"/>
      <c r="Z145" s="261"/>
      <c r="AA145" s="134"/>
      <c r="AB145" s="280">
        <v>2</v>
      </c>
      <c r="AC145" s="166"/>
      <c r="AD145" s="166">
        <f>COUNTIF(AC$39:AC$40,AB145)</f>
        <v>0</v>
      </c>
      <c r="AE145" s="281">
        <f>IF(AF144&gt;0,IF(AD145&gt;AF144,AF144,AD145),0)</f>
        <v>0</v>
      </c>
      <c r="AF145" s="282">
        <f>AE$140-SUM(AE$142:AE145)</f>
        <v>2</v>
      </c>
      <c r="AG145" s="135"/>
    </row>
    <row r="146" spans="11:33" x14ac:dyDescent="0.15">
      <c r="K146" s="258"/>
      <c r="L146" s="252"/>
      <c r="M146" s="280">
        <v>2</v>
      </c>
      <c r="N146" s="166">
        <f>COUNTIF(J$25:J$26,M146)</f>
        <v>0</v>
      </c>
      <c r="O146" s="281">
        <f>IF(P145&gt;0,IF(N146&gt;P145,P145,N146),0)</f>
        <v>0</v>
      </c>
      <c r="P146" s="282">
        <f>O$141-SUM(O$143:O146)</f>
        <v>2</v>
      </c>
      <c r="Q146" s="306"/>
      <c r="R146" s="252"/>
      <c r="S146" s="134"/>
      <c r="T146" s="134"/>
      <c r="U146" s="134"/>
      <c r="V146" s="134"/>
      <c r="W146" s="134"/>
      <c r="X146" s="134"/>
      <c r="Y146" s="261"/>
      <c r="Z146" s="261"/>
      <c r="AA146" s="134"/>
      <c r="AB146" s="280">
        <v>0</v>
      </c>
      <c r="AC146" s="166"/>
      <c r="AD146" s="166">
        <f>COUNTIF(AC$39:AC$40,AB146)</f>
        <v>0</v>
      </c>
      <c r="AE146" s="281">
        <f>IF(AF145&gt;0,IF(AD146&gt;AF145,AF145,AD146),0)</f>
        <v>0</v>
      </c>
      <c r="AF146" s="282">
        <f>AE$140-SUM(AE$142:AE146)</f>
        <v>2</v>
      </c>
      <c r="AG146" s="135"/>
    </row>
    <row r="147" spans="11:33" x14ac:dyDescent="0.15">
      <c r="K147" s="258"/>
      <c r="L147" s="252"/>
      <c r="M147" s="280">
        <v>0</v>
      </c>
      <c r="N147" s="166">
        <f>COUNTIF(J$25:J$26,M147)</f>
        <v>0</v>
      </c>
      <c r="O147" s="281">
        <f>IF(P146&gt;0,IF(N147&gt;P146,P146,N147),0)</f>
        <v>0</v>
      </c>
      <c r="P147" s="282">
        <f>O$141-SUM(O$143:O147)</f>
        <v>2</v>
      </c>
      <c r="Q147" s="306"/>
      <c r="R147" s="252"/>
      <c r="S147" s="134"/>
      <c r="T147" s="134"/>
      <c r="U147" s="134"/>
      <c r="V147" s="134"/>
      <c r="W147" s="134"/>
      <c r="X147" s="134"/>
      <c r="Y147" s="261"/>
      <c r="Z147" s="261"/>
      <c r="AA147" s="134"/>
      <c r="AB147" s="285" t="s">
        <v>721</v>
      </c>
      <c r="AC147" s="273"/>
      <c r="AD147" s="286">
        <f>SUM(AD142:AD146)</f>
        <v>0</v>
      </c>
      <c r="AE147" s="287">
        <f>SUM(AE142:AE146)</f>
        <v>0</v>
      </c>
      <c r="AF147" s="288"/>
      <c r="AG147" s="135"/>
    </row>
    <row r="148" spans="11:33" x14ac:dyDescent="0.15">
      <c r="K148" s="258"/>
      <c r="L148" s="252"/>
      <c r="M148" s="285" t="s">
        <v>721</v>
      </c>
      <c r="N148" s="286">
        <f>SUM(N143:N147)</f>
        <v>0</v>
      </c>
      <c r="O148" s="287">
        <f>SUM(O143:O147)</f>
        <v>0</v>
      </c>
      <c r="P148" s="288"/>
      <c r="Q148" s="306"/>
      <c r="R148" s="252"/>
      <c r="S148" s="134"/>
      <c r="T148" s="134"/>
      <c r="U148" s="134"/>
      <c r="V148" s="134"/>
      <c r="W148" s="134"/>
      <c r="X148" s="134"/>
      <c r="Y148" s="261"/>
      <c r="Z148" s="261"/>
      <c r="AA148" s="134"/>
      <c r="AB148" s="289"/>
      <c r="AC148" s="295"/>
      <c r="AD148" s="290"/>
      <c r="AE148" s="291" t="s">
        <v>161</v>
      </c>
      <c r="AF148" s="292">
        <f>AB142*AE142+AB143*AE143+AB144*AE144+AB145*AE145+AB146*AE146</f>
        <v>0</v>
      </c>
      <c r="AG148" s="135"/>
    </row>
    <row r="149" spans="11:33" x14ac:dyDescent="0.15">
      <c r="K149" s="258"/>
      <c r="L149" s="252"/>
      <c r="M149" s="289"/>
      <c r="N149" s="290"/>
      <c r="O149" s="291" t="s">
        <v>161</v>
      </c>
      <c r="P149" s="292">
        <f>M143*O143+M144*O144+M145*O145+M146*O146+M147*O147</f>
        <v>0</v>
      </c>
      <c r="Q149" s="252"/>
      <c r="R149" s="252"/>
      <c r="S149" s="134"/>
      <c r="T149" s="134"/>
      <c r="U149" s="134"/>
      <c r="V149" s="134"/>
      <c r="W149" s="134"/>
      <c r="X149" s="134"/>
      <c r="Y149" s="261"/>
      <c r="Z149" s="261"/>
      <c r="AA149" s="134"/>
      <c r="AB149" s="296"/>
      <c r="AC149" s="302"/>
      <c r="AD149" s="297"/>
      <c r="AE149" s="298" t="s">
        <v>163</v>
      </c>
      <c r="AF149" s="299">
        <f>SUM(AE142:AE144)</f>
        <v>0</v>
      </c>
      <c r="AG149" s="135"/>
    </row>
    <row r="150" spans="11:33" x14ac:dyDescent="0.15">
      <c r="K150" s="258"/>
      <c r="L150" s="252"/>
      <c r="M150" s="296"/>
      <c r="N150" s="297"/>
      <c r="O150" s="298" t="s">
        <v>163</v>
      </c>
      <c r="P150" s="299">
        <f>SUM(O143:O145)</f>
        <v>0</v>
      </c>
      <c r="Q150" s="252"/>
      <c r="R150" s="252"/>
      <c r="S150" s="134"/>
      <c r="T150" s="134"/>
      <c r="U150" s="134"/>
      <c r="V150" s="134"/>
      <c r="W150" s="134"/>
      <c r="X150" s="134"/>
      <c r="Y150" s="261"/>
      <c r="Z150" s="261"/>
      <c r="AA150" s="134"/>
      <c r="AB150" s="134"/>
      <c r="AC150" s="134"/>
      <c r="AD150" s="134"/>
      <c r="AE150" s="134"/>
      <c r="AF150" s="134"/>
      <c r="AG150" s="135"/>
    </row>
    <row r="151" spans="11:33" x14ac:dyDescent="0.15">
      <c r="K151" s="258"/>
      <c r="L151" s="252"/>
      <c r="M151" s="252"/>
      <c r="N151" s="252"/>
      <c r="O151" s="252"/>
      <c r="P151" s="252"/>
      <c r="Q151" s="252"/>
      <c r="R151" s="252"/>
      <c r="S151" s="134"/>
      <c r="T151" s="134"/>
      <c r="U151" s="134"/>
      <c r="V151" s="134"/>
      <c r="W151" s="134"/>
      <c r="X151" s="134"/>
      <c r="Y151" s="261"/>
      <c r="Z151" s="261"/>
      <c r="AA151" s="134"/>
      <c r="AB151" s="259" t="s">
        <v>176</v>
      </c>
      <c r="AC151" s="259"/>
      <c r="AD151" s="252"/>
      <c r="AE151" s="252"/>
      <c r="AF151" s="252"/>
      <c r="AG151" s="135"/>
    </row>
    <row r="152" spans="11:33" x14ac:dyDescent="0.15">
      <c r="K152" s="258"/>
      <c r="L152" s="252"/>
      <c r="M152" s="259" t="s">
        <v>177</v>
      </c>
      <c r="N152" s="252"/>
      <c r="O152" s="252"/>
      <c r="P152" s="252"/>
      <c r="Q152" s="252"/>
      <c r="R152" s="252"/>
      <c r="S152" s="134"/>
      <c r="T152" s="134"/>
      <c r="U152" s="134"/>
      <c r="V152" s="134"/>
      <c r="W152" s="134"/>
      <c r="X152" s="134"/>
      <c r="Y152" s="261"/>
      <c r="Z152" s="261"/>
      <c r="AA152" s="134"/>
      <c r="AB152" s="269"/>
      <c r="AC152" s="270"/>
      <c r="AD152" s="271" t="s">
        <v>149</v>
      </c>
      <c r="AE152" s="265">
        <v>3</v>
      </c>
      <c r="AF152" s="266"/>
      <c r="AG152" s="135"/>
    </row>
    <row r="153" spans="11:33" x14ac:dyDescent="0.15">
      <c r="K153" s="258"/>
      <c r="L153" s="252"/>
      <c r="M153" s="269"/>
      <c r="N153" s="264" t="s">
        <v>149</v>
      </c>
      <c r="O153" s="265">
        <v>7</v>
      </c>
      <c r="P153" s="266"/>
      <c r="Q153" s="252"/>
      <c r="R153" s="252"/>
      <c r="S153" s="134"/>
      <c r="T153" s="134"/>
      <c r="U153" s="134"/>
      <c r="V153" s="134"/>
      <c r="W153" s="134"/>
      <c r="X153" s="134"/>
      <c r="Y153" s="261"/>
      <c r="Z153" s="261"/>
      <c r="AA153" s="134"/>
      <c r="AB153" s="272" t="s">
        <v>152</v>
      </c>
      <c r="AC153" s="278"/>
      <c r="AD153" s="273" t="s">
        <v>153</v>
      </c>
      <c r="AE153" s="274" t="s">
        <v>154</v>
      </c>
      <c r="AF153" s="275" t="s">
        <v>155</v>
      </c>
      <c r="AG153" s="135"/>
    </row>
    <row r="154" spans="11:33" x14ac:dyDescent="0.15">
      <c r="K154" s="258"/>
      <c r="L154" s="252"/>
      <c r="M154" s="272" t="s">
        <v>152</v>
      </c>
      <c r="N154" s="273" t="s">
        <v>153</v>
      </c>
      <c r="O154" s="274" t="s">
        <v>154</v>
      </c>
      <c r="P154" s="275" t="s">
        <v>155</v>
      </c>
      <c r="Q154" s="252"/>
      <c r="R154" s="252"/>
      <c r="S154" s="134"/>
      <c r="T154" s="134"/>
      <c r="U154" s="134"/>
      <c r="V154" s="134"/>
      <c r="W154" s="134"/>
      <c r="X154" s="134"/>
      <c r="Y154" s="261"/>
      <c r="Z154" s="261"/>
      <c r="AA154" s="134"/>
      <c r="AB154" s="280">
        <v>5</v>
      </c>
      <c r="AC154" s="166"/>
      <c r="AD154" s="166">
        <f>COUNTIF(AC$41:AC$43,AB154)</f>
        <v>0</v>
      </c>
      <c r="AE154" s="281">
        <f>IF(AD154&gt;AE152,AE152,AD154)</f>
        <v>0</v>
      </c>
      <c r="AF154" s="282">
        <f>AE$152-SUM(AE$154:AE154)</f>
        <v>3</v>
      </c>
      <c r="AG154" s="135"/>
    </row>
    <row r="155" spans="11:33" x14ac:dyDescent="0.15">
      <c r="K155" s="258"/>
      <c r="L155" s="252"/>
      <c r="M155" s="280">
        <v>5</v>
      </c>
      <c r="N155" s="166">
        <f>COUNTIF(J$27:J$33,M155)</f>
        <v>0</v>
      </c>
      <c r="O155" s="281">
        <f>IF(N155&gt;O153,O153,N155)</f>
        <v>0</v>
      </c>
      <c r="P155" s="282">
        <f>O$153-SUM(O$155:O155)</f>
        <v>7</v>
      </c>
      <c r="Q155" s="252"/>
      <c r="R155" s="252"/>
      <c r="S155" s="134"/>
      <c r="T155" s="134"/>
      <c r="U155" s="134"/>
      <c r="V155" s="134"/>
      <c r="W155" s="134"/>
      <c r="X155" s="134"/>
      <c r="Y155" s="261"/>
      <c r="Z155" s="261"/>
      <c r="AA155" s="134"/>
      <c r="AB155" s="280">
        <v>4</v>
      </c>
      <c r="AC155" s="166"/>
      <c r="AD155" s="166">
        <f>COUNTIF(AC$41:AC$43,AB155)</f>
        <v>0</v>
      </c>
      <c r="AE155" s="281">
        <f>IF(AF154&gt;0,IF(AD155&gt;AF154,AF154,AD155),0)</f>
        <v>0</v>
      </c>
      <c r="AF155" s="282">
        <f>AE$152-SUM(AE$154:AE155)</f>
        <v>3</v>
      </c>
      <c r="AG155" s="135"/>
    </row>
    <row r="156" spans="11:33" x14ac:dyDescent="0.15">
      <c r="K156" s="258"/>
      <c r="L156" s="252"/>
      <c r="M156" s="280">
        <v>4</v>
      </c>
      <c r="N156" s="166">
        <f>COUNTIF(J$27:J$32,M156)</f>
        <v>0</v>
      </c>
      <c r="O156" s="281">
        <f>IF(P155&gt;0,IF(N156&gt;P155,P155,N156),0)</f>
        <v>0</v>
      </c>
      <c r="P156" s="282">
        <f>O$153-SUM(O$155:O156)</f>
        <v>7</v>
      </c>
      <c r="Q156" s="252"/>
      <c r="R156" s="252"/>
      <c r="S156" s="134"/>
      <c r="T156" s="134"/>
      <c r="U156" s="134"/>
      <c r="V156" s="134"/>
      <c r="W156" s="134"/>
      <c r="X156" s="134"/>
      <c r="Y156" s="261"/>
      <c r="Z156" s="261"/>
      <c r="AA156" s="134"/>
      <c r="AB156" s="280">
        <v>3</v>
      </c>
      <c r="AC156" s="166"/>
      <c r="AD156" s="166">
        <f>COUNTIF(AC$41:AC$43,AB156)</f>
        <v>0</v>
      </c>
      <c r="AE156" s="281">
        <f>IF(AF155&gt;0,IF(AD156&gt;AF155,AF155,AD156),0)</f>
        <v>0</v>
      </c>
      <c r="AF156" s="282">
        <f>AE$152-SUM(AE$154:AE156)</f>
        <v>3</v>
      </c>
      <c r="AG156" s="135"/>
    </row>
    <row r="157" spans="11:33" x14ac:dyDescent="0.15">
      <c r="K157" s="258"/>
      <c r="L157" s="252"/>
      <c r="M157" s="280">
        <v>3</v>
      </c>
      <c r="N157" s="166">
        <f>COUNTIF(J$27:J$33,M157)</f>
        <v>0</v>
      </c>
      <c r="O157" s="281">
        <f>IF(P156&gt;0,IF(N157&gt;P156,P156,N157),0)</f>
        <v>0</v>
      </c>
      <c r="P157" s="282">
        <f>O$153-SUM(O$155:O157)</f>
        <v>7</v>
      </c>
      <c r="Q157" s="252"/>
      <c r="R157" s="252"/>
      <c r="S157" s="134"/>
      <c r="T157" s="134"/>
      <c r="U157" s="134"/>
      <c r="V157" s="134"/>
      <c r="W157" s="134"/>
      <c r="X157" s="134"/>
      <c r="Y157" s="261"/>
      <c r="Z157" s="261"/>
      <c r="AA157" s="134"/>
      <c r="AB157" s="280">
        <v>2</v>
      </c>
      <c r="AC157" s="166"/>
      <c r="AD157" s="166">
        <f>COUNTIF(AC$41:AC$43,AB157)</f>
        <v>0</v>
      </c>
      <c r="AE157" s="281">
        <f>IF(AF156&gt;0,IF(AD157&gt;AF156,AF156,AD157),0)</f>
        <v>0</v>
      </c>
      <c r="AF157" s="282">
        <f>AE$152-SUM(AE$154:AE157)</f>
        <v>3</v>
      </c>
      <c r="AG157" s="135"/>
    </row>
    <row r="158" spans="11:33" x14ac:dyDescent="0.15">
      <c r="K158" s="258"/>
      <c r="L158" s="252"/>
      <c r="M158" s="280">
        <v>2</v>
      </c>
      <c r="N158" s="166">
        <f>COUNTIF(J$27:J$32,M158)</f>
        <v>0</v>
      </c>
      <c r="O158" s="281">
        <f>IF(P157&gt;0,IF(N158&gt;P157,P157,N158),0)</f>
        <v>0</v>
      </c>
      <c r="P158" s="282">
        <f>O$153-SUM(O$155:O158)</f>
        <v>7</v>
      </c>
      <c r="Q158" s="252"/>
      <c r="R158" s="252"/>
      <c r="S158" s="134"/>
      <c r="T158" s="134"/>
      <c r="U158" s="134"/>
      <c r="V158" s="134"/>
      <c r="W158" s="134"/>
      <c r="X158" s="134"/>
      <c r="Y158" s="261"/>
      <c r="Z158" s="261"/>
      <c r="AA158" s="134"/>
      <c r="AB158" s="280">
        <v>0</v>
      </c>
      <c r="AC158" s="166"/>
      <c r="AD158" s="166">
        <f>COUNTIF(AC$41:AC$43,AB158)</f>
        <v>0</v>
      </c>
      <c r="AE158" s="281">
        <f>IF(AF157&gt;0,IF(AD158&gt;AF157,AF157,AD158),0)</f>
        <v>0</v>
      </c>
      <c r="AF158" s="282">
        <f>AE$152-SUM(AE$154:AE158)</f>
        <v>3</v>
      </c>
      <c r="AG158" s="135"/>
    </row>
    <row r="159" spans="11:33" x14ac:dyDescent="0.15">
      <c r="K159" s="258"/>
      <c r="L159" s="252"/>
      <c r="M159" s="280">
        <v>0</v>
      </c>
      <c r="N159" s="166">
        <f>COUNTIF(J$27:J$33,M159)</f>
        <v>0</v>
      </c>
      <c r="O159" s="281">
        <f>IF(P158&gt;0,IF(N159&gt;P158,P158,N159),0)</f>
        <v>0</v>
      </c>
      <c r="P159" s="282">
        <f>O$153-SUM(O$155:O159)</f>
        <v>7</v>
      </c>
      <c r="Q159" s="252"/>
      <c r="R159" s="252"/>
      <c r="S159" s="134"/>
      <c r="T159" s="134"/>
      <c r="U159" s="134"/>
      <c r="V159" s="134"/>
      <c r="W159" s="134"/>
      <c r="X159" s="134"/>
      <c r="Y159" s="261"/>
      <c r="Z159" s="261"/>
      <c r="AA159" s="134"/>
      <c r="AB159" s="285" t="s">
        <v>721</v>
      </c>
      <c r="AC159" s="273"/>
      <c r="AD159" s="286">
        <f>SUM(AD154:AD158)</f>
        <v>0</v>
      </c>
      <c r="AE159" s="287">
        <f>SUM(AE154:AE158)</f>
        <v>0</v>
      </c>
      <c r="AF159" s="288"/>
      <c r="AG159" s="135"/>
    </row>
    <row r="160" spans="11:33" x14ac:dyDescent="0.15">
      <c r="K160" s="258"/>
      <c r="L160" s="252"/>
      <c r="M160" s="285" t="s">
        <v>721</v>
      </c>
      <c r="N160" s="286">
        <f>SUM(N155:N159)</f>
        <v>0</v>
      </c>
      <c r="O160" s="287">
        <f>SUM(O155:O159)</f>
        <v>0</v>
      </c>
      <c r="P160" s="288"/>
      <c r="Q160" s="252"/>
      <c r="R160" s="252"/>
      <c r="S160" s="134"/>
      <c r="T160" s="134"/>
      <c r="U160" s="134"/>
      <c r="V160" s="134"/>
      <c r="W160" s="134"/>
      <c r="X160" s="134"/>
      <c r="Y160" s="261"/>
      <c r="Z160" s="261"/>
      <c r="AA160" s="134"/>
      <c r="AB160" s="289"/>
      <c r="AC160" s="295"/>
      <c r="AD160" s="290"/>
      <c r="AE160" s="291" t="s">
        <v>161</v>
      </c>
      <c r="AF160" s="292">
        <f>AB154*AE154+AB155*AE155+AB156*AE156+AB157*AE157+AB158*AE158</f>
        <v>0</v>
      </c>
      <c r="AG160" s="135"/>
    </row>
    <row r="161" spans="11:33" x14ac:dyDescent="0.15">
      <c r="K161" s="258"/>
      <c r="L161" s="252"/>
      <c r="M161" s="289"/>
      <c r="N161" s="290"/>
      <c r="O161" s="291" t="s">
        <v>161</v>
      </c>
      <c r="P161" s="292">
        <f>M155*O155+M156*O156+M157*O157+M158*O158+M159*O159</f>
        <v>0</v>
      </c>
      <c r="Q161" s="252"/>
      <c r="R161" s="252"/>
      <c r="S161" s="134"/>
      <c r="T161" s="134"/>
      <c r="U161" s="134"/>
      <c r="V161" s="134"/>
      <c r="W161" s="134"/>
      <c r="X161" s="134"/>
      <c r="Y161" s="261"/>
      <c r="Z161" s="261"/>
      <c r="AA161" s="134"/>
      <c r="AB161" s="296"/>
      <c r="AC161" s="302"/>
      <c r="AD161" s="297"/>
      <c r="AE161" s="298" t="s">
        <v>163</v>
      </c>
      <c r="AF161" s="299">
        <f>SUM(AE154:AE156)</f>
        <v>0</v>
      </c>
      <c r="AG161" s="135"/>
    </row>
    <row r="162" spans="11:33" x14ac:dyDescent="0.15">
      <c r="K162" s="258"/>
      <c r="L162" s="252"/>
      <c r="M162" s="296"/>
      <c r="N162" s="297"/>
      <c r="O162" s="298" t="s">
        <v>163</v>
      </c>
      <c r="P162" s="299">
        <f>SUM(O155:O157)</f>
        <v>0</v>
      </c>
      <c r="Q162" s="252"/>
      <c r="R162" s="252"/>
      <c r="S162" s="134"/>
      <c r="T162" s="134"/>
      <c r="U162" s="134"/>
      <c r="V162" s="134"/>
      <c r="W162" s="134"/>
      <c r="X162" s="134"/>
      <c r="Y162" s="261"/>
      <c r="Z162" s="261"/>
      <c r="AA162" s="134"/>
      <c r="AB162" s="134"/>
      <c r="AC162" s="134"/>
      <c r="AD162" s="134"/>
      <c r="AE162" s="134"/>
      <c r="AF162" s="134"/>
      <c r="AG162" s="135"/>
    </row>
    <row r="163" spans="11:33" x14ac:dyDescent="0.15">
      <c r="K163" s="258"/>
      <c r="L163" s="252"/>
      <c r="M163" s="252"/>
      <c r="N163" s="252"/>
      <c r="O163" s="252"/>
      <c r="P163" s="252"/>
      <c r="Q163" s="252"/>
      <c r="R163" s="252"/>
      <c r="S163" s="134"/>
      <c r="T163" s="134"/>
      <c r="U163" s="134"/>
      <c r="V163" s="134"/>
      <c r="W163" s="134"/>
      <c r="X163" s="134"/>
      <c r="Y163" s="261"/>
      <c r="Z163" s="261"/>
      <c r="AA163" s="134"/>
      <c r="AB163" s="259" t="s">
        <v>178</v>
      </c>
      <c r="AC163" s="259"/>
      <c r="AD163" s="252"/>
      <c r="AE163" s="252"/>
      <c r="AF163" s="252"/>
      <c r="AG163" s="135"/>
    </row>
    <row r="164" spans="11:33" x14ac:dyDescent="0.15">
      <c r="K164" s="258"/>
      <c r="L164" s="252"/>
      <c r="M164" s="259" t="s">
        <v>179</v>
      </c>
      <c r="N164" s="252"/>
      <c r="O164" s="252"/>
      <c r="P164" s="252"/>
      <c r="Q164" s="252"/>
      <c r="R164" s="252"/>
      <c r="S164" s="134"/>
      <c r="T164" s="307"/>
      <c r="U164" s="134"/>
      <c r="V164" s="134"/>
      <c r="W164" s="134"/>
      <c r="X164" s="134"/>
      <c r="Y164" s="261"/>
      <c r="Z164" s="261"/>
      <c r="AA164" s="134"/>
      <c r="AB164" s="269"/>
      <c r="AC164" s="270"/>
      <c r="AD164" s="271" t="s">
        <v>149</v>
      </c>
      <c r="AE164" s="265">
        <v>2</v>
      </c>
      <c r="AF164" s="266"/>
      <c r="AG164" s="135"/>
    </row>
    <row r="165" spans="11:33" x14ac:dyDescent="0.15">
      <c r="K165" s="258"/>
      <c r="L165" s="252"/>
      <c r="M165" s="269"/>
      <c r="N165" s="264" t="s">
        <v>180</v>
      </c>
      <c r="O165" s="308">
        <v>7</v>
      </c>
      <c r="P165" s="309"/>
      <c r="Q165" s="310"/>
      <c r="R165" s="252"/>
      <c r="S165" s="134"/>
      <c r="T165" s="166"/>
      <c r="U165" s="259"/>
      <c r="V165" s="134"/>
      <c r="W165" s="134"/>
      <c r="X165" s="134"/>
      <c r="Y165" s="261"/>
      <c r="Z165" s="261"/>
      <c r="AA165" s="134"/>
      <c r="AB165" s="272" t="s">
        <v>152</v>
      </c>
      <c r="AC165" s="278"/>
      <c r="AD165" s="273" t="s">
        <v>153</v>
      </c>
      <c r="AE165" s="274" t="s">
        <v>154</v>
      </c>
      <c r="AF165" s="275" t="s">
        <v>155</v>
      </c>
      <c r="AG165" s="135"/>
    </row>
    <row r="166" spans="11:33" x14ac:dyDescent="0.15">
      <c r="K166" s="258"/>
      <c r="L166" s="252"/>
      <c r="M166" s="272" t="s">
        <v>152</v>
      </c>
      <c r="N166" s="273" t="s">
        <v>153</v>
      </c>
      <c r="O166" s="274" t="s">
        <v>154</v>
      </c>
      <c r="P166" s="273" t="s">
        <v>155</v>
      </c>
      <c r="Q166" s="311" t="s">
        <v>181</v>
      </c>
      <c r="R166" s="252"/>
      <c r="S166" s="134"/>
      <c r="T166" s="166"/>
      <c r="U166" s="134"/>
      <c r="V166" s="134"/>
      <c r="W166" s="134"/>
      <c r="X166" s="134"/>
      <c r="Y166" s="261"/>
      <c r="Z166" s="261"/>
      <c r="AA166" s="134"/>
      <c r="AB166" s="280">
        <v>5</v>
      </c>
      <c r="AC166" s="166"/>
      <c r="AD166" s="166">
        <f>COUNTIF(AC$44:AC$45,AB166)</f>
        <v>0</v>
      </c>
      <c r="AE166" s="281">
        <f>IF(AD166&gt;AE164,AE164,AD166)</f>
        <v>0</v>
      </c>
      <c r="AF166" s="282">
        <f>AE$164-SUM(AE$166:AE166)</f>
        <v>2</v>
      </c>
      <c r="AG166" s="135"/>
    </row>
    <row r="167" spans="11:33" x14ac:dyDescent="0.15">
      <c r="K167" s="258"/>
      <c r="L167" s="252"/>
      <c r="M167" s="280">
        <v>5</v>
      </c>
      <c r="N167" s="166">
        <f>COUNTIF($J$34:$J$57,M167)</f>
        <v>0</v>
      </c>
      <c r="O167" s="281">
        <f>IF(N167&gt;O165,O165,N167)</f>
        <v>0</v>
      </c>
      <c r="P167" s="166">
        <f>O$165-SUM(O$167:O167)</f>
        <v>7</v>
      </c>
      <c r="Q167" s="312">
        <f>N167-O167</f>
        <v>0</v>
      </c>
      <c r="R167" s="252"/>
      <c r="S167" s="134"/>
      <c r="T167" s="166"/>
      <c r="U167" s="134"/>
      <c r="V167" s="134"/>
      <c r="W167" s="134"/>
      <c r="X167" s="134"/>
      <c r="Y167" s="261"/>
      <c r="Z167" s="261"/>
      <c r="AA167" s="134"/>
      <c r="AB167" s="280">
        <v>4</v>
      </c>
      <c r="AC167" s="166"/>
      <c r="AD167" s="166">
        <f>COUNTIF(AC$44:AC$45,AB167)</f>
        <v>0</v>
      </c>
      <c r="AE167" s="281">
        <f>IF(AF166&gt;0,IF(AD167&gt;AF166,AF166,AD167),0)</f>
        <v>0</v>
      </c>
      <c r="AF167" s="282">
        <f>AE$164-SUM(AE$166:AE167)</f>
        <v>2</v>
      </c>
      <c r="AG167" s="135"/>
    </row>
    <row r="168" spans="11:33" x14ac:dyDescent="0.15">
      <c r="K168" s="258"/>
      <c r="L168" s="252"/>
      <c r="M168" s="280">
        <v>4</v>
      </c>
      <c r="N168" s="166">
        <f>COUNTIF($J$34:$J$57,M168)</f>
        <v>0</v>
      </c>
      <c r="O168" s="281">
        <f>IF(P167&gt;0,IF(N168&gt;P167,P167,N168),0)</f>
        <v>0</v>
      </c>
      <c r="P168" s="166">
        <f>O$165-SUM(O$167:O168)</f>
        <v>7</v>
      </c>
      <c r="Q168" s="312">
        <f>N168-O168</f>
        <v>0</v>
      </c>
      <c r="R168" s="252"/>
      <c r="S168" s="134"/>
      <c r="T168" s="166"/>
      <c r="U168" s="134"/>
      <c r="V168" s="134"/>
      <c r="W168" s="134"/>
      <c r="X168" s="134"/>
      <c r="Y168" s="261"/>
      <c r="Z168" s="261"/>
      <c r="AA168" s="134"/>
      <c r="AB168" s="280">
        <v>3</v>
      </c>
      <c r="AC168" s="166"/>
      <c r="AD168" s="166">
        <f>COUNTIF(AC$44:AC$45,AB168)</f>
        <v>0</v>
      </c>
      <c r="AE168" s="281">
        <f>IF(AF167&gt;0,IF(AD168&gt;AF167,AF167,AD168),0)</f>
        <v>0</v>
      </c>
      <c r="AF168" s="282">
        <f>AE$164-SUM(AE$166:AE168)</f>
        <v>2</v>
      </c>
      <c r="AG168" s="135"/>
    </row>
    <row r="169" spans="11:33" x14ac:dyDescent="0.15">
      <c r="K169" s="258"/>
      <c r="L169" s="252"/>
      <c r="M169" s="280">
        <v>3</v>
      </c>
      <c r="N169" s="166">
        <f>COUNTIF($J$34:$J$57,M169)</f>
        <v>0</v>
      </c>
      <c r="O169" s="281">
        <f>IF(P168&gt;0,IF(N169&gt;P168,P168,N169),0)</f>
        <v>0</v>
      </c>
      <c r="P169" s="166">
        <f>O$165-SUM(O$167:O169)</f>
        <v>7</v>
      </c>
      <c r="Q169" s="312">
        <f>N169-O169</f>
        <v>0</v>
      </c>
      <c r="R169" s="252"/>
      <c r="S169" s="134"/>
      <c r="T169" s="166"/>
      <c r="U169" s="134"/>
      <c r="V169" s="134"/>
      <c r="W169" s="134"/>
      <c r="X169" s="134"/>
      <c r="Y169" s="261"/>
      <c r="Z169" s="261"/>
      <c r="AA169" s="134"/>
      <c r="AB169" s="280">
        <v>2</v>
      </c>
      <c r="AC169" s="166"/>
      <c r="AD169" s="166">
        <f>COUNTIF(AC$44:AC$45,AB169)</f>
        <v>0</v>
      </c>
      <c r="AE169" s="281">
        <f>IF(AF168&gt;0,IF(AD169&gt;AF168,AF168,AD169),0)</f>
        <v>0</v>
      </c>
      <c r="AF169" s="282">
        <f>AE$164-SUM(AE$166:AE169)</f>
        <v>2</v>
      </c>
      <c r="AG169" s="135"/>
    </row>
    <row r="170" spans="11:33" x14ac:dyDescent="0.15">
      <c r="K170" s="258"/>
      <c r="L170" s="252"/>
      <c r="M170" s="280">
        <v>2</v>
      </c>
      <c r="N170" s="166">
        <f>COUNTIF($J$34:$J$57,M170)</f>
        <v>0</v>
      </c>
      <c r="O170" s="281">
        <f>IF(P169&gt;0,IF(N170&gt;P169,P169,N170),0)</f>
        <v>0</v>
      </c>
      <c r="P170" s="166">
        <f>O$165-SUM(O$167:O170)</f>
        <v>7</v>
      </c>
      <c r="Q170" s="312">
        <f>N170-O170</f>
        <v>0</v>
      </c>
      <c r="R170" s="252"/>
      <c r="S170" s="134"/>
      <c r="T170" s="134"/>
      <c r="U170" s="134"/>
      <c r="V170" s="134"/>
      <c r="W170" s="134"/>
      <c r="X170" s="134"/>
      <c r="Y170" s="261"/>
      <c r="Z170" s="261"/>
      <c r="AA170" s="134"/>
      <c r="AB170" s="280">
        <v>0</v>
      </c>
      <c r="AC170" s="166"/>
      <c r="AD170" s="166">
        <f>COUNTIF(AC$44:AC$45,AB170)</f>
        <v>0</v>
      </c>
      <c r="AE170" s="281">
        <f>IF(AF169&gt;0,IF(AD170&gt;AF169,AF169,AD170),0)</f>
        <v>0</v>
      </c>
      <c r="AF170" s="282">
        <f>AE$164-SUM(AE$166:AE170)</f>
        <v>2</v>
      </c>
      <c r="AG170" s="135"/>
    </row>
    <row r="171" spans="11:33" x14ac:dyDescent="0.15">
      <c r="K171" s="258"/>
      <c r="L171" s="252"/>
      <c r="M171" s="280">
        <v>0</v>
      </c>
      <c r="N171" s="166">
        <f>COUNTIF($J$34:$J$57,M171)</f>
        <v>0</v>
      </c>
      <c r="O171" s="281">
        <f>IF(P170&gt;0,IF(N171&gt;P170,P170,N171),0)</f>
        <v>0</v>
      </c>
      <c r="P171" s="166">
        <f>O$165-SUM(O$167:O171)</f>
        <v>7</v>
      </c>
      <c r="Q171" s="312">
        <f>N171-O171</f>
        <v>0</v>
      </c>
      <c r="R171" s="252"/>
      <c r="S171" s="134"/>
      <c r="T171" s="134"/>
      <c r="U171" s="134"/>
      <c r="V171" s="134"/>
      <c r="W171" s="134"/>
      <c r="X171" s="134"/>
      <c r="Y171" s="261"/>
      <c r="Z171" s="261"/>
      <c r="AA171" s="134"/>
      <c r="AB171" s="285" t="s">
        <v>722</v>
      </c>
      <c r="AC171" s="273"/>
      <c r="AD171" s="286">
        <f>SUM(AD166:AD170)</f>
        <v>0</v>
      </c>
      <c r="AE171" s="287">
        <f>SUM(AE166:AE170)</f>
        <v>0</v>
      </c>
      <c r="AF171" s="288"/>
      <c r="AG171" s="135"/>
    </row>
    <row r="172" spans="11:33" x14ac:dyDescent="0.15">
      <c r="K172" s="258"/>
      <c r="L172" s="252"/>
      <c r="M172" s="285" t="s">
        <v>722</v>
      </c>
      <c r="N172" s="286">
        <f>SUM(N167:N171)</f>
        <v>0</v>
      </c>
      <c r="O172" s="287">
        <f>SUM(O167:O171)</f>
        <v>0</v>
      </c>
      <c r="P172" s="313"/>
      <c r="Q172" s="314">
        <f>SUM(Q167:Q171)</f>
        <v>0</v>
      </c>
      <c r="R172" s="252"/>
      <c r="S172" s="134"/>
      <c r="T172" s="134"/>
      <c r="U172" s="134"/>
      <c r="V172" s="134"/>
      <c r="W172" s="134"/>
      <c r="X172" s="134"/>
      <c r="Y172" s="261"/>
      <c r="Z172" s="261"/>
      <c r="AA172" s="134"/>
      <c r="AB172" s="289"/>
      <c r="AC172" s="295"/>
      <c r="AD172" s="290"/>
      <c r="AE172" s="291" t="s">
        <v>161</v>
      </c>
      <c r="AF172" s="292">
        <f>AB166*AE166+AB167*AE167+AB168*AE168+AB169*AE169+AB170*AE170</f>
        <v>0</v>
      </c>
      <c r="AG172" s="135"/>
    </row>
    <row r="173" spans="11:33" x14ac:dyDescent="0.15">
      <c r="K173" s="258"/>
      <c r="L173" s="252"/>
      <c r="M173" s="289"/>
      <c r="N173" s="290"/>
      <c r="O173" s="291" t="s">
        <v>161</v>
      </c>
      <c r="P173" s="292">
        <f>M167*O167+M168*O168+M169*O169+M170*O170+M171*O171</f>
        <v>0</v>
      </c>
      <c r="Q173" s="252"/>
      <c r="R173" s="252"/>
      <c r="S173" s="134"/>
      <c r="T173" s="134"/>
      <c r="U173" s="134"/>
      <c r="V173" s="134"/>
      <c r="W173" s="134"/>
      <c r="X173" s="134"/>
      <c r="Y173" s="261"/>
      <c r="Z173" s="261"/>
      <c r="AA173" s="134"/>
      <c r="AB173" s="296"/>
      <c r="AC173" s="302"/>
      <c r="AD173" s="297"/>
      <c r="AE173" s="298" t="s">
        <v>163</v>
      </c>
      <c r="AF173" s="299">
        <f>SUM(AE166:AE168)</f>
        <v>0</v>
      </c>
      <c r="AG173" s="135"/>
    </row>
    <row r="174" spans="11:33" x14ac:dyDescent="0.15">
      <c r="K174" s="258"/>
      <c r="L174" s="252"/>
      <c r="M174" s="296"/>
      <c r="N174" s="297"/>
      <c r="O174" s="298" t="s">
        <v>163</v>
      </c>
      <c r="P174" s="299">
        <f>SUM(O167:O169)</f>
        <v>0</v>
      </c>
      <c r="Q174" s="252"/>
      <c r="R174" s="252"/>
      <c r="S174" s="134"/>
      <c r="T174" s="134"/>
      <c r="U174" s="134"/>
      <c r="V174" s="134"/>
      <c r="W174" s="134"/>
      <c r="X174" s="134"/>
      <c r="Y174" s="261"/>
      <c r="Z174" s="261"/>
      <c r="AA174" s="134"/>
      <c r="AB174" s="134"/>
      <c r="AC174" s="134"/>
      <c r="AD174" s="134"/>
      <c r="AE174" s="134"/>
      <c r="AF174" s="134"/>
      <c r="AG174" s="135"/>
    </row>
    <row r="175" spans="11:33" x14ac:dyDescent="0.15">
      <c r="K175" s="258"/>
      <c r="L175" s="252"/>
      <c r="M175" s="252"/>
      <c r="N175" s="304"/>
      <c r="O175" s="315"/>
      <c r="P175" s="316"/>
      <c r="Q175" s="252"/>
      <c r="R175" s="252"/>
      <c r="S175" s="134"/>
      <c r="T175" s="134"/>
      <c r="U175" s="134"/>
      <c r="V175" s="134"/>
      <c r="W175" s="134"/>
      <c r="X175" s="134"/>
      <c r="Y175" s="261"/>
      <c r="Z175" s="261"/>
      <c r="AA175" s="134"/>
      <c r="AB175" s="259" t="s">
        <v>723</v>
      </c>
      <c r="AC175" s="259"/>
      <c r="AD175" s="252"/>
      <c r="AE175" s="252"/>
      <c r="AF175" s="252"/>
      <c r="AG175" s="135"/>
    </row>
    <row r="176" spans="11:33" x14ac:dyDescent="0.15">
      <c r="K176" s="258"/>
      <c r="L176" s="252"/>
      <c r="M176" s="259" t="s">
        <v>184</v>
      </c>
      <c r="N176" s="252"/>
      <c r="O176" s="252"/>
      <c r="P176" s="252"/>
      <c r="Q176" s="252"/>
      <c r="R176" s="252"/>
      <c r="S176" s="134"/>
      <c r="T176" s="134"/>
      <c r="U176" s="134"/>
      <c r="V176" s="134"/>
      <c r="W176" s="134"/>
      <c r="X176" s="134"/>
      <c r="Y176" s="261"/>
      <c r="Z176" s="261"/>
      <c r="AA176" s="134"/>
      <c r="AB176" s="269"/>
      <c r="AC176" s="270"/>
      <c r="AD176" s="271" t="s">
        <v>149</v>
      </c>
      <c r="AE176" s="265">
        <v>1</v>
      </c>
      <c r="AF176" s="266"/>
      <c r="AG176" s="135"/>
    </row>
    <row r="177" spans="11:33" x14ac:dyDescent="0.15">
      <c r="K177" s="258"/>
      <c r="L177" s="252"/>
      <c r="M177" s="269"/>
      <c r="N177" s="264" t="s">
        <v>149</v>
      </c>
      <c r="O177" s="308">
        <v>6</v>
      </c>
      <c r="P177" s="266"/>
      <c r="Q177" s="252"/>
      <c r="R177" s="252"/>
      <c r="S177" s="134"/>
      <c r="T177" s="134"/>
      <c r="U177" s="134"/>
      <c r="V177" s="134"/>
      <c r="W177" s="134"/>
      <c r="X177" s="134"/>
      <c r="Y177" s="261"/>
      <c r="Z177" s="261"/>
      <c r="AA177" s="134"/>
      <c r="AB177" s="272" t="s">
        <v>152</v>
      </c>
      <c r="AC177" s="278"/>
      <c r="AD177" s="273" t="s">
        <v>153</v>
      </c>
      <c r="AE177" s="274" t="s">
        <v>154</v>
      </c>
      <c r="AF177" s="275" t="s">
        <v>155</v>
      </c>
      <c r="AG177" s="135"/>
    </row>
    <row r="178" spans="11:33" x14ac:dyDescent="0.15">
      <c r="K178" s="258"/>
      <c r="L178" s="252"/>
      <c r="M178" s="272" t="s">
        <v>152</v>
      </c>
      <c r="N178" s="273" t="s">
        <v>153</v>
      </c>
      <c r="O178" s="274" t="s">
        <v>154</v>
      </c>
      <c r="P178" s="275" t="s">
        <v>155</v>
      </c>
      <c r="Q178" s="252"/>
      <c r="R178" s="252"/>
      <c r="S178" s="134"/>
      <c r="T178" s="134"/>
      <c r="U178" s="134"/>
      <c r="V178" s="134"/>
      <c r="W178" s="134"/>
      <c r="X178" s="134"/>
      <c r="Y178" s="261"/>
      <c r="Z178" s="261"/>
      <c r="AA178" s="134"/>
      <c r="AB178" s="280">
        <v>5</v>
      </c>
      <c r="AC178" s="166"/>
      <c r="AD178" s="166">
        <f>COUNTIF(AC$46:AC$47,AB178)</f>
        <v>0</v>
      </c>
      <c r="AE178" s="281">
        <f>IF(AD178&gt;AE176,AE176,AD178)</f>
        <v>0</v>
      </c>
      <c r="AF178" s="282">
        <f>AE$176-SUM(AE$178:AE178)</f>
        <v>1</v>
      </c>
      <c r="AG178" s="135"/>
    </row>
    <row r="179" spans="11:33" x14ac:dyDescent="0.15">
      <c r="K179" s="258"/>
      <c r="L179" s="252"/>
      <c r="M179" s="280">
        <v>5</v>
      </c>
      <c r="N179" s="166">
        <f>COUNTIF($J$58:$J$73,M179)+Q167</f>
        <v>0</v>
      </c>
      <c r="O179" s="281">
        <f>IF(N179&gt;O177,O177,N179)</f>
        <v>0</v>
      </c>
      <c r="P179" s="282">
        <f>O$177-SUM(O$179:O179)</f>
        <v>6</v>
      </c>
      <c r="Q179" s="252"/>
      <c r="R179" s="252"/>
      <c r="S179" s="134"/>
      <c r="T179" s="134"/>
      <c r="U179" s="134"/>
      <c r="V179" s="134"/>
      <c r="W179" s="134"/>
      <c r="X179" s="134"/>
      <c r="Y179" s="261"/>
      <c r="Z179" s="261"/>
      <c r="AA179" s="134"/>
      <c r="AB179" s="280">
        <v>4</v>
      </c>
      <c r="AC179" s="166"/>
      <c r="AD179" s="166">
        <f>COUNTIF(AC$46:AC$47,AB179)</f>
        <v>0</v>
      </c>
      <c r="AE179" s="281">
        <f>IF(AF178&gt;0,IF(AD179&gt;AF178,AF178,AD179),0)</f>
        <v>0</v>
      </c>
      <c r="AF179" s="282">
        <f>AE$176-SUM(AE$178:AE179)</f>
        <v>1</v>
      </c>
      <c r="AG179" s="135"/>
    </row>
    <row r="180" spans="11:33" x14ac:dyDescent="0.15">
      <c r="K180" s="258"/>
      <c r="L180" s="252"/>
      <c r="M180" s="280">
        <v>4</v>
      </c>
      <c r="N180" s="166">
        <f>COUNTIF($J$58:$J$73,M180)+Q168</f>
        <v>0</v>
      </c>
      <c r="O180" s="281">
        <f>IF(P179&gt;0,IF(N180&gt;P179,P179,N180),0)</f>
        <v>0</v>
      </c>
      <c r="P180" s="282">
        <f>O$177-SUM(O$179:O180)</f>
        <v>6</v>
      </c>
      <c r="Q180" s="252"/>
      <c r="R180" s="252"/>
      <c r="S180" s="134"/>
      <c r="T180" s="134"/>
      <c r="U180" s="134"/>
      <c r="V180" s="134"/>
      <c r="W180" s="134"/>
      <c r="X180" s="134"/>
      <c r="Y180" s="261"/>
      <c r="Z180" s="261"/>
      <c r="AA180" s="134"/>
      <c r="AB180" s="280">
        <v>3</v>
      </c>
      <c r="AC180" s="166"/>
      <c r="AD180" s="166">
        <f>COUNTIF(AC$46:AC$47,AB180)</f>
        <v>0</v>
      </c>
      <c r="AE180" s="281">
        <f>IF(AF179&gt;0,IF(AD180&gt;AF179,AF179,AD180),0)</f>
        <v>0</v>
      </c>
      <c r="AF180" s="282">
        <f>AE$176-SUM(AE$178:AE180)</f>
        <v>1</v>
      </c>
      <c r="AG180" s="135"/>
    </row>
    <row r="181" spans="11:33" x14ac:dyDescent="0.15">
      <c r="K181" s="258"/>
      <c r="L181" s="252"/>
      <c r="M181" s="280">
        <v>3</v>
      </c>
      <c r="N181" s="166">
        <f>COUNTIF($J$58:$J$73,M181)+Q169</f>
        <v>0</v>
      </c>
      <c r="O181" s="281">
        <f>IF(P180&gt;0,IF(N181&gt;P180,P180,N181),0)</f>
        <v>0</v>
      </c>
      <c r="P181" s="282">
        <f>O$177-SUM(O$179:O181)</f>
        <v>6</v>
      </c>
      <c r="Q181" s="252"/>
      <c r="R181" s="252"/>
      <c r="S181" s="134"/>
      <c r="T181" s="134"/>
      <c r="U181" s="134"/>
      <c r="V181" s="134"/>
      <c r="W181" s="134"/>
      <c r="X181" s="134"/>
      <c r="Y181" s="261"/>
      <c r="Z181" s="261"/>
      <c r="AA181" s="134"/>
      <c r="AB181" s="280">
        <v>2</v>
      </c>
      <c r="AC181" s="166"/>
      <c r="AD181" s="166">
        <f>COUNTIF(AC$46:AC$47,AB181)</f>
        <v>0</v>
      </c>
      <c r="AE181" s="281">
        <f>IF(AF180&gt;0,IF(AD181&gt;AF180,AF180,AD181),0)</f>
        <v>0</v>
      </c>
      <c r="AF181" s="282">
        <f>AE$176-SUM(AE$178:AE181)</f>
        <v>1</v>
      </c>
      <c r="AG181" s="135"/>
    </row>
    <row r="182" spans="11:33" x14ac:dyDescent="0.15">
      <c r="K182" s="258"/>
      <c r="L182" s="252"/>
      <c r="M182" s="280">
        <v>2</v>
      </c>
      <c r="N182" s="166">
        <f>COUNTIF($J$58:$J$73,M182)+Q170</f>
        <v>0</v>
      </c>
      <c r="O182" s="281">
        <f>IF(P181&gt;0,IF(N182&gt;P181,P181,N182),0)</f>
        <v>0</v>
      </c>
      <c r="P182" s="282">
        <f>O$177-SUM(O$179:O182)</f>
        <v>6</v>
      </c>
      <c r="Q182" s="252"/>
      <c r="R182" s="252"/>
      <c r="S182" s="134"/>
      <c r="T182" s="134"/>
      <c r="U182" s="134"/>
      <c r="V182" s="134"/>
      <c r="W182" s="134"/>
      <c r="X182" s="134"/>
      <c r="Y182" s="261"/>
      <c r="Z182" s="261"/>
      <c r="AA182" s="134"/>
      <c r="AB182" s="280">
        <v>0</v>
      </c>
      <c r="AC182" s="166"/>
      <c r="AD182" s="166">
        <f>COUNTIF(AC$46:AC$47,AB182)</f>
        <v>0</v>
      </c>
      <c r="AE182" s="281">
        <f>IF(AF181&gt;0,IF(AD182&gt;AF181,AF181,AD182),0)</f>
        <v>0</v>
      </c>
      <c r="AF182" s="282">
        <f>AE$176-SUM(AE$178:AE182)</f>
        <v>1</v>
      </c>
      <c r="AG182" s="135"/>
    </row>
    <row r="183" spans="11:33" x14ac:dyDescent="0.15">
      <c r="K183" s="258"/>
      <c r="L183" s="252"/>
      <c r="M183" s="280">
        <v>0</v>
      </c>
      <c r="N183" s="166">
        <f>COUNTIF($J$58:$J$73,M183)+Q171</f>
        <v>0</v>
      </c>
      <c r="O183" s="281">
        <f>IF(P182&gt;0,IF(N183&gt;P182,P182,N183),0)</f>
        <v>0</v>
      </c>
      <c r="P183" s="282">
        <f>O$177-SUM(O$179:O183)</f>
        <v>6</v>
      </c>
      <c r="Q183" s="252"/>
      <c r="R183" s="252"/>
      <c r="S183" s="134"/>
      <c r="T183" s="134"/>
      <c r="U183" s="134"/>
      <c r="V183" s="134"/>
      <c r="W183" s="134"/>
      <c r="X183" s="134"/>
      <c r="Y183" s="261"/>
      <c r="Z183" s="261"/>
      <c r="AA183" s="134"/>
      <c r="AB183" s="285" t="s">
        <v>721</v>
      </c>
      <c r="AC183" s="273"/>
      <c r="AD183" s="286">
        <f>SUM(AD178:AD182)</f>
        <v>0</v>
      </c>
      <c r="AE183" s="287">
        <f>SUM(AE178:AE182)</f>
        <v>0</v>
      </c>
      <c r="AF183" s="288"/>
      <c r="AG183" s="135"/>
    </row>
    <row r="184" spans="11:33" x14ac:dyDescent="0.15">
      <c r="K184" s="258"/>
      <c r="L184" s="252"/>
      <c r="M184" s="285" t="s">
        <v>721</v>
      </c>
      <c r="N184" s="286">
        <f>SUM(N179:N183)</f>
        <v>0</v>
      </c>
      <c r="O184" s="287">
        <f>SUM(O179:O183)</f>
        <v>0</v>
      </c>
      <c r="P184" s="288"/>
      <c r="Q184" s="252"/>
      <c r="R184" s="252"/>
      <c r="S184" s="134"/>
      <c r="T184" s="134"/>
      <c r="U184" s="134"/>
      <c r="V184" s="134"/>
      <c r="W184" s="134"/>
      <c r="X184" s="134"/>
      <c r="Y184" s="261"/>
      <c r="Z184" s="261"/>
      <c r="AA184" s="134"/>
      <c r="AB184" s="289"/>
      <c r="AC184" s="295"/>
      <c r="AD184" s="290"/>
      <c r="AE184" s="291" t="s">
        <v>161</v>
      </c>
      <c r="AF184" s="292">
        <f>AB178*AE178+AB179*AE179+AB180*AE180+AB181*AE181+AB182*AE182</f>
        <v>0</v>
      </c>
      <c r="AG184" s="135"/>
    </row>
    <row r="185" spans="11:33" x14ac:dyDescent="0.15">
      <c r="K185" s="258"/>
      <c r="L185" s="252"/>
      <c r="M185" s="289"/>
      <c r="N185" s="290"/>
      <c r="O185" s="291" t="s">
        <v>161</v>
      </c>
      <c r="P185" s="292">
        <f>M179*O179+M180*O180+M181*O181+M182*O182+M183*O183</f>
        <v>0</v>
      </c>
      <c r="Q185" s="252"/>
      <c r="R185" s="252"/>
      <c r="S185" s="134"/>
      <c r="T185" s="134"/>
      <c r="U185" s="134"/>
      <c r="V185" s="134"/>
      <c r="W185" s="134"/>
      <c r="X185" s="134"/>
      <c r="Y185" s="261"/>
      <c r="Z185" s="261"/>
      <c r="AA185" s="134"/>
      <c r="AB185" s="296"/>
      <c r="AC185" s="302"/>
      <c r="AD185" s="297"/>
      <c r="AE185" s="298" t="s">
        <v>163</v>
      </c>
      <c r="AF185" s="299">
        <f>SUM(AE178:AE180)</f>
        <v>0</v>
      </c>
      <c r="AG185" s="135"/>
    </row>
    <row r="186" spans="11:33" x14ac:dyDescent="0.15">
      <c r="K186" s="258"/>
      <c r="L186" s="252"/>
      <c r="M186" s="296"/>
      <c r="N186" s="297"/>
      <c r="O186" s="298" t="s">
        <v>163</v>
      </c>
      <c r="P186" s="299">
        <f>SUM(O179:O181)</f>
        <v>0</v>
      </c>
      <c r="Q186" s="252"/>
      <c r="R186" s="252"/>
      <c r="S186" s="134"/>
      <c r="T186" s="134"/>
      <c r="U186" s="134"/>
      <c r="V186" s="134"/>
      <c r="W186" s="134"/>
      <c r="X186" s="134"/>
      <c r="Y186" s="261"/>
      <c r="Z186" s="261"/>
      <c r="AA186" s="134"/>
      <c r="AB186" s="252"/>
      <c r="AC186" s="252"/>
      <c r="AD186" s="304"/>
      <c r="AE186" s="317"/>
      <c r="AF186" s="306"/>
      <c r="AG186" s="135"/>
    </row>
    <row r="187" spans="11:33" x14ac:dyDescent="0.15">
      <c r="K187" s="258"/>
      <c r="L187" s="252"/>
      <c r="R187" s="252"/>
      <c r="S187" s="134"/>
      <c r="T187" s="134"/>
      <c r="U187" s="134"/>
      <c r="V187" s="134"/>
      <c r="W187" s="134"/>
      <c r="X187" s="134"/>
      <c r="Y187" s="261"/>
      <c r="Z187" s="261"/>
      <c r="AA187" s="134"/>
      <c r="AE187" s="1"/>
      <c r="AG187" s="135"/>
    </row>
    <row r="188" spans="11:33" x14ac:dyDescent="0.15">
      <c r="K188" s="258"/>
      <c r="L188" s="252"/>
      <c r="R188" s="252"/>
      <c r="S188" s="134"/>
      <c r="T188" s="134"/>
      <c r="U188" s="134"/>
      <c r="V188" s="134"/>
      <c r="W188" s="134"/>
      <c r="X188" s="134"/>
      <c r="Y188" s="261"/>
      <c r="Z188" s="261"/>
      <c r="AA188" s="134"/>
      <c r="AB188" s="259" t="s">
        <v>183</v>
      </c>
      <c r="AC188" s="259"/>
      <c r="AD188" s="252"/>
      <c r="AE188" s="252"/>
      <c r="AF188" s="252"/>
      <c r="AG188" s="135"/>
    </row>
    <row r="189" spans="11:33" x14ac:dyDescent="0.15">
      <c r="K189" s="258"/>
      <c r="L189" s="252"/>
      <c r="R189" s="252"/>
      <c r="S189" s="134"/>
      <c r="T189" s="134"/>
      <c r="U189" s="134"/>
      <c r="V189" s="134"/>
      <c r="W189" s="134"/>
      <c r="X189" s="134"/>
      <c r="Y189" s="261"/>
      <c r="Z189" s="261"/>
      <c r="AA189" s="134"/>
      <c r="AB189" s="269"/>
      <c r="AC189" s="270"/>
      <c r="AD189" s="271" t="s">
        <v>149</v>
      </c>
      <c r="AE189" s="265">
        <v>3</v>
      </c>
      <c r="AF189" s="266"/>
      <c r="AG189" s="135"/>
    </row>
    <row r="190" spans="11:33" x14ac:dyDescent="0.15">
      <c r="K190" s="258"/>
      <c r="L190" s="252"/>
      <c r="R190" s="252"/>
      <c r="S190" s="134"/>
      <c r="T190" s="134"/>
      <c r="U190" s="134"/>
      <c r="V190" s="134"/>
      <c r="W190" s="134"/>
      <c r="X190" s="134"/>
      <c r="Y190" s="261"/>
      <c r="Z190" s="261"/>
      <c r="AA190" s="134"/>
      <c r="AB190" s="272" t="s">
        <v>152</v>
      </c>
      <c r="AC190" s="278"/>
      <c r="AD190" s="273" t="s">
        <v>153</v>
      </c>
      <c r="AE190" s="274" t="s">
        <v>154</v>
      </c>
      <c r="AF190" s="275" t="s">
        <v>155</v>
      </c>
      <c r="AG190" s="135"/>
    </row>
    <row r="191" spans="11:33" x14ac:dyDescent="0.15">
      <c r="K191" s="258"/>
      <c r="L191" s="252"/>
      <c r="R191" s="252"/>
      <c r="S191" s="134"/>
      <c r="T191" s="134"/>
      <c r="U191" s="134"/>
      <c r="V191" s="134"/>
      <c r="W191" s="134"/>
      <c r="X191" s="134"/>
      <c r="Y191" s="261"/>
      <c r="Z191" s="261"/>
      <c r="AA191" s="134"/>
      <c r="AB191" s="280">
        <v>5</v>
      </c>
      <c r="AC191" s="166"/>
      <c r="AD191" s="166">
        <f>COUNTIF(AC$48:AC$50,AB191)</f>
        <v>0</v>
      </c>
      <c r="AE191" s="281">
        <f>IF(AD191&gt;AE189,AE189,AD191)</f>
        <v>0</v>
      </c>
      <c r="AF191" s="282">
        <f>AE$189-SUM(AE$191:AE191)</f>
        <v>3</v>
      </c>
      <c r="AG191" s="135"/>
    </row>
    <row r="192" spans="11:33" x14ac:dyDescent="0.15">
      <c r="K192" s="258"/>
      <c r="L192" s="252"/>
      <c r="R192" s="252"/>
      <c r="S192" s="134"/>
      <c r="T192" s="134"/>
      <c r="U192" s="134"/>
      <c r="V192" s="134"/>
      <c r="W192" s="134"/>
      <c r="X192" s="134"/>
      <c r="Y192" s="261"/>
      <c r="Z192" s="261"/>
      <c r="AA192" s="134"/>
      <c r="AB192" s="280">
        <v>4</v>
      </c>
      <c r="AC192" s="166"/>
      <c r="AD192" s="166">
        <f>COUNTIF(AC$48:AC$50,AB192)</f>
        <v>0</v>
      </c>
      <c r="AE192" s="281">
        <f>IF(AF191&gt;0,IF(AD192&gt;AF191,AF191,AD192),0)</f>
        <v>0</v>
      </c>
      <c r="AF192" s="282">
        <f>AE$189-SUM(AE$191:AE192)</f>
        <v>3</v>
      </c>
      <c r="AG192" s="135"/>
    </row>
    <row r="193" spans="11:33" x14ac:dyDescent="0.15">
      <c r="K193" s="258"/>
      <c r="L193" s="252"/>
      <c r="R193" s="252"/>
      <c r="S193" s="134"/>
      <c r="T193" s="134"/>
      <c r="U193" s="134"/>
      <c r="V193" s="134"/>
      <c r="W193" s="134"/>
      <c r="X193" s="134"/>
      <c r="Y193" s="261"/>
      <c r="Z193" s="261"/>
      <c r="AA193" s="134"/>
      <c r="AB193" s="280">
        <v>3</v>
      </c>
      <c r="AC193" s="166"/>
      <c r="AD193" s="166">
        <f>COUNTIF(AC$48:AC$50,AB193)</f>
        <v>0</v>
      </c>
      <c r="AE193" s="281">
        <f>IF(AF192&gt;0,IF(AD193&gt;AF192,AF192,AD193),0)</f>
        <v>0</v>
      </c>
      <c r="AF193" s="282">
        <f>AE$189-SUM(AE$191:AE193)</f>
        <v>3</v>
      </c>
      <c r="AG193" s="135"/>
    </row>
    <row r="194" spans="11:33" x14ac:dyDescent="0.15">
      <c r="K194" s="258"/>
      <c r="L194" s="252"/>
      <c r="R194" s="252"/>
      <c r="S194" s="134"/>
      <c r="T194" s="134"/>
      <c r="U194" s="134"/>
      <c r="V194" s="134"/>
      <c r="W194" s="134"/>
      <c r="X194" s="134"/>
      <c r="Y194" s="261"/>
      <c r="Z194" s="261"/>
      <c r="AA194" s="134"/>
      <c r="AB194" s="280">
        <v>2</v>
      </c>
      <c r="AC194" s="166"/>
      <c r="AD194" s="166">
        <f>COUNTIF(AC$48:AC$50,AB194)</f>
        <v>0</v>
      </c>
      <c r="AE194" s="281">
        <f>IF(AF193&gt;0,IF(AD194&gt;AF193,AF193,AD194),0)</f>
        <v>0</v>
      </c>
      <c r="AF194" s="282">
        <f>AE$189-SUM(AE$191:AE194)</f>
        <v>3</v>
      </c>
      <c r="AG194" s="135"/>
    </row>
    <row r="195" spans="11:33" x14ac:dyDescent="0.15">
      <c r="K195" s="258"/>
      <c r="L195" s="252"/>
      <c r="R195" s="252"/>
      <c r="S195" s="134"/>
      <c r="T195" s="134"/>
      <c r="U195" s="134"/>
      <c r="V195" s="134"/>
      <c r="W195" s="134"/>
      <c r="X195" s="134"/>
      <c r="Y195" s="261"/>
      <c r="Z195" s="261"/>
      <c r="AA195" s="134"/>
      <c r="AB195" s="280">
        <v>0</v>
      </c>
      <c r="AC195" s="166"/>
      <c r="AD195" s="166">
        <f>COUNTIF(AC$48:AC$50,AB195)</f>
        <v>0</v>
      </c>
      <c r="AE195" s="281">
        <f>IF(AF194&gt;0,IF(AD195&gt;AF194,AF194,AD195),0)</f>
        <v>0</v>
      </c>
      <c r="AF195" s="282">
        <f>AE$189-SUM(AE$191:AE195)</f>
        <v>3</v>
      </c>
      <c r="AG195" s="135"/>
    </row>
    <row r="196" spans="11:33" x14ac:dyDescent="0.15">
      <c r="K196" s="258"/>
      <c r="L196" s="252"/>
      <c r="R196" s="252"/>
      <c r="S196" s="134"/>
      <c r="T196" s="134"/>
      <c r="U196" s="134"/>
      <c r="V196" s="134"/>
      <c r="W196" s="134"/>
      <c r="X196" s="134"/>
      <c r="Y196" s="261"/>
      <c r="Z196" s="261"/>
      <c r="AA196" s="134"/>
      <c r="AB196" s="285" t="s">
        <v>721</v>
      </c>
      <c r="AC196" s="273"/>
      <c r="AD196" s="286">
        <f>SUM(AD191:AD195)</f>
        <v>0</v>
      </c>
      <c r="AE196" s="287">
        <f>SUM(AE191:AE195)</f>
        <v>0</v>
      </c>
      <c r="AF196" s="288"/>
      <c r="AG196" s="135"/>
    </row>
    <row r="197" spans="11:33" x14ac:dyDescent="0.15">
      <c r="K197" s="258"/>
      <c r="L197" s="252"/>
      <c r="R197" s="252"/>
      <c r="S197" s="134"/>
      <c r="T197" s="134"/>
      <c r="U197" s="134"/>
      <c r="V197" s="134"/>
      <c r="W197" s="134"/>
      <c r="X197" s="134"/>
      <c r="Y197" s="261"/>
      <c r="Z197" s="261"/>
      <c r="AA197" s="134"/>
      <c r="AB197" s="289"/>
      <c r="AC197" s="295"/>
      <c r="AD197" s="290"/>
      <c r="AE197" s="291" t="s">
        <v>161</v>
      </c>
      <c r="AF197" s="292">
        <f>AB191*AE191+AB192*AE192+AB193*AE193+AB194*AE194+AB195*AE195</f>
        <v>0</v>
      </c>
      <c r="AG197" s="135"/>
    </row>
    <row r="198" spans="11:33" x14ac:dyDescent="0.15">
      <c r="K198" s="258"/>
      <c r="L198" s="252"/>
      <c r="M198" s="252"/>
      <c r="N198" s="252"/>
      <c r="O198" s="252"/>
      <c r="P198" s="252"/>
      <c r="Q198" s="252"/>
      <c r="R198" s="252"/>
      <c r="S198" s="134"/>
      <c r="T198" s="134"/>
      <c r="U198" s="134"/>
      <c r="V198" s="134"/>
      <c r="W198" s="134"/>
      <c r="X198" s="134"/>
      <c r="Y198" s="261"/>
      <c r="Z198" s="261"/>
      <c r="AA198" s="134"/>
      <c r="AB198" s="296"/>
      <c r="AC198" s="302"/>
      <c r="AD198" s="297"/>
      <c r="AE198" s="298" t="s">
        <v>163</v>
      </c>
      <c r="AF198" s="299">
        <f>SUM(AE191:AE193)</f>
        <v>0</v>
      </c>
      <c r="AG198" s="135"/>
    </row>
    <row r="199" spans="11:33" ht="14.25" thickBot="1" x14ac:dyDescent="0.2">
      <c r="K199" s="318"/>
      <c r="L199" s="319"/>
      <c r="M199" s="319"/>
      <c r="N199" s="319"/>
      <c r="O199" s="319"/>
      <c r="P199" s="319"/>
      <c r="Q199" s="319"/>
      <c r="R199" s="319"/>
      <c r="S199" s="320"/>
      <c r="T199" s="320"/>
      <c r="U199" s="320"/>
      <c r="V199" s="320"/>
      <c r="W199" s="320"/>
      <c r="X199" s="320"/>
      <c r="Y199" s="321"/>
      <c r="Z199" s="321"/>
      <c r="AA199" s="320"/>
      <c r="AB199" s="320"/>
      <c r="AC199" s="320"/>
      <c r="AD199" s="320"/>
      <c r="AE199" s="320"/>
      <c r="AF199" s="320"/>
      <c r="AG199" s="322"/>
    </row>
  </sheetData>
  <mergeCells count="119">
    <mergeCell ref="H58:H73"/>
    <mergeCell ref="W58:Z58"/>
    <mergeCell ref="AB58:AC58"/>
    <mergeCell ref="W59:Z59"/>
    <mergeCell ref="AB59:AC59"/>
    <mergeCell ref="W60:Z60"/>
    <mergeCell ref="AB60:AC60"/>
    <mergeCell ref="W61:Z61"/>
    <mergeCell ref="AB61:AC61"/>
    <mergeCell ref="W62:Z62"/>
    <mergeCell ref="X70:AA71"/>
    <mergeCell ref="AB70:AH71"/>
    <mergeCell ref="P72:R72"/>
    <mergeCell ref="W66:Z66"/>
    <mergeCell ref="AB66:AC66"/>
    <mergeCell ref="W67:Z67"/>
    <mergeCell ref="AB67:AC67"/>
    <mergeCell ref="T68:U68"/>
    <mergeCell ref="X68:AE68"/>
    <mergeCell ref="AE51:AE66"/>
    <mergeCell ref="T51:V67"/>
    <mergeCell ref="W51:Z51"/>
    <mergeCell ref="AA51:AA67"/>
    <mergeCell ref="AB51:AC51"/>
    <mergeCell ref="W52:Z52"/>
    <mergeCell ref="AB52:AC52"/>
    <mergeCell ref="W53:Z53"/>
    <mergeCell ref="AB53:AC53"/>
    <mergeCell ref="W54:Z54"/>
    <mergeCell ref="AB62:AC62"/>
    <mergeCell ref="W63:Z63"/>
    <mergeCell ref="AB63:AC63"/>
    <mergeCell ref="W64:Z64"/>
    <mergeCell ref="AB64:AC64"/>
    <mergeCell ref="W65:Z65"/>
    <mergeCell ref="AB65:AC65"/>
    <mergeCell ref="AA44:AA45"/>
    <mergeCell ref="AA46:AA47"/>
    <mergeCell ref="AB54:AC54"/>
    <mergeCell ref="W55:Z55"/>
    <mergeCell ref="AB55:AC55"/>
    <mergeCell ref="W56:Z56"/>
    <mergeCell ref="AB56:AC56"/>
    <mergeCell ref="W57:Z57"/>
    <mergeCell ref="AB57:AC57"/>
    <mergeCell ref="AN36:AO36"/>
    <mergeCell ref="W37:W38"/>
    <mergeCell ref="X37:X38"/>
    <mergeCell ref="Y37:Y38"/>
    <mergeCell ref="Z37:Z38"/>
    <mergeCell ref="AB37:AB38"/>
    <mergeCell ref="AC37:AC38"/>
    <mergeCell ref="AD37:AD38"/>
    <mergeCell ref="AI37:AK37"/>
    <mergeCell ref="AI25:AK25"/>
    <mergeCell ref="A27:A73"/>
    <mergeCell ref="B27:C73"/>
    <mergeCell ref="H27:H33"/>
    <mergeCell ref="L27:L72"/>
    <mergeCell ref="T27:T38"/>
    <mergeCell ref="U27:V38"/>
    <mergeCell ref="AA27:AA38"/>
    <mergeCell ref="AE27:AE37"/>
    <mergeCell ref="H34:H57"/>
    <mergeCell ref="AE6:AE25"/>
    <mergeCell ref="A18:A19"/>
    <mergeCell ref="A20:A26"/>
    <mergeCell ref="AI46:AK46"/>
    <mergeCell ref="T48:T50"/>
    <mergeCell ref="U48:V50"/>
    <mergeCell ref="AA48:AA50"/>
    <mergeCell ref="AE48:AE50"/>
    <mergeCell ref="AI49:AK49"/>
    <mergeCell ref="T39:T47"/>
    <mergeCell ref="U39:V47"/>
    <mergeCell ref="AA39:AA40"/>
    <mergeCell ref="AE39:AE46"/>
    <mergeCell ref="AA41:AA43"/>
    <mergeCell ref="AA23:AA26"/>
    <mergeCell ref="H25:H26"/>
    <mergeCell ref="P25:R25"/>
    <mergeCell ref="B20:C26"/>
    <mergeCell ref="D20:D21"/>
    <mergeCell ref="E20:E21"/>
    <mergeCell ref="F20:F21"/>
    <mergeCell ref="G20:G21"/>
    <mergeCell ref="H20:H21"/>
    <mergeCell ref="U6:V26"/>
    <mergeCell ref="AA6:AA18"/>
    <mergeCell ref="H16:H17"/>
    <mergeCell ref="P16:R16"/>
    <mergeCell ref="B18:C19"/>
    <mergeCell ref="P18:R18"/>
    <mergeCell ref="AA19:AA22"/>
    <mergeCell ref="A6:A17"/>
    <mergeCell ref="B6:C17"/>
    <mergeCell ref="H6:H15"/>
    <mergeCell ref="L6:L16"/>
    <mergeCell ref="T6:T26"/>
    <mergeCell ref="I20:I21"/>
    <mergeCell ref="J20:J21"/>
    <mergeCell ref="K20:K21"/>
    <mergeCell ref="L20:L25"/>
    <mergeCell ref="H22:H24"/>
    <mergeCell ref="A1:AK1"/>
    <mergeCell ref="Y2:AC2"/>
    <mergeCell ref="AD2:AK2"/>
    <mergeCell ref="Y3:AC3"/>
    <mergeCell ref="AD3:AK3"/>
    <mergeCell ref="A5:C5"/>
    <mergeCell ref="D5:G5"/>
    <mergeCell ref="I5:K5"/>
    <mergeCell ref="M5:O5"/>
    <mergeCell ref="P5:R5"/>
    <mergeCell ref="T5:V5"/>
    <mergeCell ref="W5:Z5"/>
    <mergeCell ref="AB5:AD5"/>
    <mergeCell ref="AF5:AH5"/>
    <mergeCell ref="AI5:AK5"/>
  </mergeCells>
  <phoneticPr fontId="3"/>
  <conditionalFormatting sqref="P16:R16 P25:R25 AI25:AK25 J13:J17 AI37 AC33:AC34 J53:J55 J58:J73 M6:M13 J6:J11 J22:J48 AC6:AC26 AC29:AC31 AC41:AC50">
    <cfRule type="cellIs" dxfId="33" priority="34" stopIfTrue="1" operator="equal">
      <formula>"？"</formula>
    </cfRule>
  </conditionalFormatting>
  <conditionalFormatting sqref="AJ26 Q17 Q26 AJ47 AJ38">
    <cfRule type="cellIs" dxfId="32" priority="33" stopIfTrue="1" operator="lessThan">
      <formula>3</formula>
    </cfRule>
  </conditionalFormatting>
  <conditionalFormatting sqref="AH33 O14 O16 O23 AH36:AH37">
    <cfRule type="cellIs" dxfId="31" priority="32" stopIfTrue="1" operator="equal">
      <formula>"未達"</formula>
    </cfRule>
  </conditionalFormatting>
  <conditionalFormatting sqref="AI49:AK49">
    <cfRule type="cellIs" dxfId="30" priority="31" stopIfTrue="1" operator="equal">
      <formula>"？"</formula>
    </cfRule>
  </conditionalFormatting>
  <conditionalFormatting sqref="AJ50">
    <cfRule type="cellIs" dxfId="29" priority="30" stopIfTrue="1" operator="lessThan">
      <formula>3</formula>
    </cfRule>
  </conditionalFormatting>
  <conditionalFormatting sqref="P72:R72">
    <cfRule type="cellIs" dxfId="28" priority="29" stopIfTrue="1" operator="equal">
      <formula>"？"</formula>
    </cfRule>
  </conditionalFormatting>
  <conditionalFormatting sqref="Q73">
    <cfRule type="cellIs" dxfId="27" priority="28" stopIfTrue="1" operator="lessThan">
      <formula>3</formula>
    </cfRule>
  </conditionalFormatting>
  <conditionalFormatting sqref="O72">
    <cfRule type="cellIs" dxfId="26" priority="27" stopIfTrue="1" operator="equal">
      <formula>"未達"</formula>
    </cfRule>
  </conditionalFormatting>
  <conditionalFormatting sqref="J49:J52">
    <cfRule type="cellIs" dxfId="25" priority="26" stopIfTrue="1" operator="equal">
      <formula>"？"</formula>
    </cfRule>
  </conditionalFormatting>
  <conditionalFormatting sqref="AI46">
    <cfRule type="cellIs" dxfId="24" priority="25" stopIfTrue="1" operator="equal">
      <formula>"？"</formula>
    </cfRule>
  </conditionalFormatting>
  <conditionalFormatting sqref="J12">
    <cfRule type="cellIs" dxfId="23" priority="24" stopIfTrue="1" operator="equal">
      <formula>"？"</formula>
    </cfRule>
  </conditionalFormatting>
  <conditionalFormatting sqref="AC32">
    <cfRule type="cellIs" dxfId="22" priority="23" stopIfTrue="1" operator="equal">
      <formula>"？"</formula>
    </cfRule>
  </conditionalFormatting>
  <conditionalFormatting sqref="J57">
    <cfRule type="cellIs" dxfId="21" priority="22" stopIfTrue="1" operator="equal">
      <formula>"？"</formula>
    </cfRule>
  </conditionalFormatting>
  <conditionalFormatting sqref="J56">
    <cfRule type="cellIs" dxfId="20" priority="21" stopIfTrue="1" operator="equal">
      <formula>"？"</formula>
    </cfRule>
  </conditionalFormatting>
  <conditionalFormatting sqref="O56">
    <cfRule type="cellIs" dxfId="19" priority="20" stopIfTrue="1" operator="equal">
      <formula>"未達"</formula>
    </cfRule>
  </conditionalFormatting>
  <conditionalFormatting sqref="O25">
    <cfRule type="cellIs" dxfId="18" priority="19" stopIfTrue="1" operator="equal">
      <formula>"未達"</formula>
    </cfRule>
  </conditionalFormatting>
  <conditionalFormatting sqref="O32">
    <cfRule type="cellIs" dxfId="17" priority="18" stopIfTrue="1" operator="equal">
      <formula>"未達"</formula>
    </cfRule>
  </conditionalFormatting>
  <conditionalFormatting sqref="AH17">
    <cfRule type="cellIs" dxfId="16" priority="17" stopIfTrue="1" operator="equal">
      <formula>"未達"</formula>
    </cfRule>
  </conditionalFormatting>
  <conditionalFormatting sqref="AH21">
    <cfRule type="cellIs" dxfId="15" priority="16" stopIfTrue="1" operator="equal">
      <formula>"未達"</formula>
    </cfRule>
  </conditionalFormatting>
  <conditionalFormatting sqref="AH25">
    <cfRule type="cellIs" dxfId="14" priority="15" stopIfTrue="1" operator="equal">
      <formula>"未達"</formula>
    </cfRule>
  </conditionalFormatting>
  <conditionalFormatting sqref="AH35">
    <cfRule type="cellIs" dxfId="13" priority="14" stopIfTrue="1" operator="equal">
      <formula>"未達"</formula>
    </cfRule>
  </conditionalFormatting>
  <conditionalFormatting sqref="AH44">
    <cfRule type="cellIs" dxfId="12" priority="13" stopIfTrue="1" operator="equal">
      <formula>"未達"</formula>
    </cfRule>
  </conditionalFormatting>
  <conditionalFormatting sqref="AH46">
    <cfRule type="cellIs" dxfId="11" priority="12" stopIfTrue="1" operator="equal">
      <formula>"未達"</formula>
    </cfRule>
  </conditionalFormatting>
  <conditionalFormatting sqref="AH49">
    <cfRule type="cellIs" dxfId="10" priority="11" stopIfTrue="1" operator="equal">
      <formula>"未達"</formula>
    </cfRule>
  </conditionalFormatting>
  <conditionalFormatting sqref="O20">
    <cfRule type="cellIs" dxfId="9" priority="10" stopIfTrue="1" operator="equal">
      <formula>"未達"</formula>
    </cfRule>
  </conditionalFormatting>
  <conditionalFormatting sqref="J20">
    <cfRule type="cellIs" dxfId="8" priority="9" stopIfTrue="1" operator="equal">
      <formula>"？"</formula>
    </cfRule>
  </conditionalFormatting>
  <conditionalFormatting sqref="AC37">
    <cfRule type="cellIs" dxfId="7" priority="8" stopIfTrue="1" operator="equal">
      <formula>"？"</formula>
    </cfRule>
  </conditionalFormatting>
  <conditionalFormatting sqref="AH34">
    <cfRule type="cellIs" dxfId="6" priority="7" stopIfTrue="1" operator="equal">
      <formula>"未達"</formula>
    </cfRule>
  </conditionalFormatting>
  <conditionalFormatting sqref="P18:R18">
    <cfRule type="cellIs" dxfId="5" priority="6" stopIfTrue="1" operator="equal">
      <formula>"？"</formula>
    </cfRule>
  </conditionalFormatting>
  <conditionalFormatting sqref="Q19">
    <cfRule type="cellIs" dxfId="4" priority="5" stopIfTrue="1" operator="lessThan">
      <formula>3</formula>
    </cfRule>
  </conditionalFormatting>
  <conditionalFormatting sqref="O18">
    <cfRule type="cellIs" dxfId="3" priority="4" stopIfTrue="1" operator="equal">
      <formula>"未達"</formula>
    </cfRule>
  </conditionalFormatting>
  <conditionalFormatting sqref="J18">
    <cfRule type="cellIs" dxfId="2" priority="3" stopIfTrue="1" operator="equal">
      <formula>"？"</formula>
    </cfRule>
  </conditionalFormatting>
  <conditionalFormatting sqref="AH42">
    <cfRule type="cellIs" dxfId="1" priority="2" stopIfTrue="1" operator="equal">
      <formula>"未達"</formula>
    </cfRule>
  </conditionalFormatting>
  <conditionalFormatting sqref="AH39">
    <cfRule type="cellIs" dxfId="0" priority="1" stopIfTrue="1" operator="equal">
      <formula>"未達"</formula>
    </cfRule>
  </conditionalFormatting>
  <dataValidations count="1">
    <dataValidation type="list" allowBlank="1" showInputMessage="1" showErrorMessage="1" sqref="AB37 AC51:AC57 AB29:AB34 I6:I20 I22:I73 AB6:AB26 AB51:AB67 AB41:AB47">
      <formula1>"　,A,B,C,N"</formula1>
    </dataValidation>
  </dataValidations>
  <printOptions horizontalCentered="1" verticalCentered="1"/>
  <pageMargins left="0.15748031496062992" right="0.15748031496062992" top="0.31496062992125984" bottom="0.19685039370078741" header="0.31496062992125984" footer="0.19685039370078741"/>
  <pageSetup paperSize="9" scale="38"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7"/>
  <sheetViews>
    <sheetView topLeftCell="A103" zoomScale="70" zoomScaleNormal="70" zoomScaleSheetLayoutView="55" workbookViewId="0">
      <selection activeCell="M15" sqref="M15"/>
    </sheetView>
  </sheetViews>
  <sheetFormatPr defaultRowHeight="13.5" x14ac:dyDescent="0.15"/>
  <cols>
    <col min="4" max="4" width="26.625" customWidth="1"/>
    <col min="5" max="5" width="44" hidden="1" customWidth="1"/>
    <col min="6" max="6" width="42.75" style="475" bestFit="1" customWidth="1"/>
    <col min="7" max="7" width="29.25" style="475" bestFit="1" customWidth="1"/>
    <col min="8" max="243" width="9" style="1"/>
    <col min="244" max="244" width="26.625" style="1" customWidth="1"/>
    <col min="245" max="245" width="0" style="1" hidden="1" customWidth="1"/>
    <col min="246" max="246" width="42.75" style="1" bestFit="1" customWidth="1"/>
    <col min="247" max="252" width="8.5" style="1" customWidth="1"/>
    <col min="253" max="499" width="9" style="1"/>
    <col min="500" max="500" width="26.625" style="1" customWidth="1"/>
    <col min="501" max="501" width="0" style="1" hidden="1" customWidth="1"/>
    <col min="502" max="502" width="42.75" style="1" bestFit="1" customWidth="1"/>
    <col min="503" max="508" width="8.5" style="1" customWidth="1"/>
    <col min="509" max="755" width="9" style="1"/>
    <col min="756" max="756" width="26.625" style="1" customWidth="1"/>
    <col min="757" max="757" width="0" style="1" hidden="1" customWidth="1"/>
    <col min="758" max="758" width="42.75" style="1" bestFit="1" customWidth="1"/>
    <col min="759" max="764" width="8.5" style="1" customWidth="1"/>
    <col min="765" max="1011" width="9" style="1"/>
    <col min="1012" max="1012" width="26.625" style="1" customWidth="1"/>
    <col min="1013" max="1013" width="0" style="1" hidden="1" customWidth="1"/>
    <col min="1014" max="1014" width="42.75" style="1" bestFit="1" customWidth="1"/>
    <col min="1015" max="1020" width="8.5" style="1" customWidth="1"/>
    <col min="1021" max="1267" width="9" style="1"/>
    <col min="1268" max="1268" width="26.625" style="1" customWidth="1"/>
    <col min="1269" max="1269" width="0" style="1" hidden="1" customWidth="1"/>
    <col min="1270" max="1270" width="42.75" style="1" bestFit="1" customWidth="1"/>
    <col min="1271" max="1276" width="8.5" style="1" customWidth="1"/>
    <col min="1277" max="1523" width="9" style="1"/>
    <col min="1524" max="1524" width="26.625" style="1" customWidth="1"/>
    <col min="1525" max="1525" width="0" style="1" hidden="1" customWidth="1"/>
    <col min="1526" max="1526" width="42.75" style="1" bestFit="1" customWidth="1"/>
    <col min="1527" max="1532" width="8.5" style="1" customWidth="1"/>
    <col min="1533" max="1779" width="9" style="1"/>
    <col min="1780" max="1780" width="26.625" style="1" customWidth="1"/>
    <col min="1781" max="1781" width="0" style="1" hidden="1" customWidth="1"/>
    <col min="1782" max="1782" width="42.75" style="1" bestFit="1" customWidth="1"/>
    <col min="1783" max="1788" width="8.5" style="1" customWidth="1"/>
    <col min="1789" max="2035" width="9" style="1"/>
    <col min="2036" max="2036" width="26.625" style="1" customWidth="1"/>
    <col min="2037" max="2037" width="0" style="1" hidden="1" customWidth="1"/>
    <col min="2038" max="2038" width="42.75" style="1" bestFit="1" customWidth="1"/>
    <col min="2039" max="2044" width="8.5" style="1" customWidth="1"/>
    <col min="2045" max="2291" width="9" style="1"/>
    <col min="2292" max="2292" width="26.625" style="1" customWidth="1"/>
    <col min="2293" max="2293" width="0" style="1" hidden="1" customWidth="1"/>
    <col min="2294" max="2294" width="42.75" style="1" bestFit="1" customWidth="1"/>
    <col min="2295" max="2300" width="8.5" style="1" customWidth="1"/>
    <col min="2301" max="2547" width="9" style="1"/>
    <col min="2548" max="2548" width="26.625" style="1" customWidth="1"/>
    <col min="2549" max="2549" width="0" style="1" hidden="1" customWidth="1"/>
    <col min="2550" max="2550" width="42.75" style="1" bestFit="1" customWidth="1"/>
    <col min="2551" max="2556" width="8.5" style="1" customWidth="1"/>
    <col min="2557" max="2803" width="9" style="1"/>
    <col min="2804" max="2804" width="26.625" style="1" customWidth="1"/>
    <col min="2805" max="2805" width="0" style="1" hidden="1" customWidth="1"/>
    <col min="2806" max="2806" width="42.75" style="1" bestFit="1" customWidth="1"/>
    <col min="2807" max="2812" width="8.5" style="1" customWidth="1"/>
    <col min="2813" max="3059" width="9" style="1"/>
    <col min="3060" max="3060" width="26.625" style="1" customWidth="1"/>
    <col min="3061" max="3061" width="0" style="1" hidden="1" customWidth="1"/>
    <col min="3062" max="3062" width="42.75" style="1" bestFit="1" customWidth="1"/>
    <col min="3063" max="3068" width="8.5" style="1" customWidth="1"/>
    <col min="3069" max="3315" width="9" style="1"/>
    <col min="3316" max="3316" width="26.625" style="1" customWidth="1"/>
    <col min="3317" max="3317" width="0" style="1" hidden="1" customWidth="1"/>
    <col min="3318" max="3318" width="42.75" style="1" bestFit="1" customWidth="1"/>
    <col min="3319" max="3324" width="8.5" style="1" customWidth="1"/>
    <col min="3325" max="3571" width="9" style="1"/>
    <col min="3572" max="3572" width="26.625" style="1" customWidth="1"/>
    <col min="3573" max="3573" width="0" style="1" hidden="1" customWidth="1"/>
    <col min="3574" max="3574" width="42.75" style="1" bestFit="1" customWidth="1"/>
    <col min="3575" max="3580" width="8.5" style="1" customWidth="1"/>
    <col min="3581" max="3827" width="9" style="1"/>
    <col min="3828" max="3828" width="26.625" style="1" customWidth="1"/>
    <col min="3829" max="3829" width="0" style="1" hidden="1" customWidth="1"/>
    <col min="3830" max="3830" width="42.75" style="1" bestFit="1" customWidth="1"/>
    <col min="3831" max="3836" width="8.5" style="1" customWidth="1"/>
    <col min="3837" max="4083" width="9" style="1"/>
    <col min="4084" max="4084" width="26.625" style="1" customWidth="1"/>
    <col min="4085" max="4085" width="0" style="1" hidden="1" customWidth="1"/>
    <col min="4086" max="4086" width="42.75" style="1" bestFit="1" customWidth="1"/>
    <col min="4087" max="4092" width="8.5" style="1" customWidth="1"/>
    <col min="4093" max="4339" width="9" style="1"/>
    <col min="4340" max="4340" width="26.625" style="1" customWidth="1"/>
    <col min="4341" max="4341" width="0" style="1" hidden="1" customWidth="1"/>
    <col min="4342" max="4342" width="42.75" style="1" bestFit="1" customWidth="1"/>
    <col min="4343" max="4348" width="8.5" style="1" customWidth="1"/>
    <col min="4349" max="4595" width="9" style="1"/>
    <col min="4596" max="4596" width="26.625" style="1" customWidth="1"/>
    <col min="4597" max="4597" width="0" style="1" hidden="1" customWidth="1"/>
    <col min="4598" max="4598" width="42.75" style="1" bestFit="1" customWidth="1"/>
    <col min="4599" max="4604" width="8.5" style="1" customWidth="1"/>
    <col min="4605" max="4851" width="9" style="1"/>
    <col min="4852" max="4852" width="26.625" style="1" customWidth="1"/>
    <col min="4853" max="4853" width="0" style="1" hidden="1" customWidth="1"/>
    <col min="4854" max="4854" width="42.75" style="1" bestFit="1" customWidth="1"/>
    <col min="4855" max="4860" width="8.5" style="1" customWidth="1"/>
    <col min="4861" max="5107" width="9" style="1"/>
    <col min="5108" max="5108" width="26.625" style="1" customWidth="1"/>
    <col min="5109" max="5109" width="0" style="1" hidden="1" customWidth="1"/>
    <col min="5110" max="5110" width="42.75" style="1" bestFit="1" customWidth="1"/>
    <col min="5111" max="5116" width="8.5" style="1" customWidth="1"/>
    <col min="5117" max="5363" width="9" style="1"/>
    <col min="5364" max="5364" width="26.625" style="1" customWidth="1"/>
    <col min="5365" max="5365" width="0" style="1" hidden="1" customWidth="1"/>
    <col min="5366" max="5366" width="42.75" style="1" bestFit="1" customWidth="1"/>
    <col min="5367" max="5372" width="8.5" style="1" customWidth="1"/>
    <col min="5373" max="5619" width="9" style="1"/>
    <col min="5620" max="5620" width="26.625" style="1" customWidth="1"/>
    <col min="5621" max="5621" width="0" style="1" hidden="1" customWidth="1"/>
    <col min="5622" max="5622" width="42.75" style="1" bestFit="1" customWidth="1"/>
    <col min="5623" max="5628" width="8.5" style="1" customWidth="1"/>
    <col min="5629" max="5875" width="9" style="1"/>
    <col min="5876" max="5876" width="26.625" style="1" customWidth="1"/>
    <col min="5877" max="5877" width="0" style="1" hidden="1" customWidth="1"/>
    <col min="5878" max="5878" width="42.75" style="1" bestFit="1" customWidth="1"/>
    <col min="5879" max="5884" width="8.5" style="1" customWidth="1"/>
    <col min="5885" max="6131" width="9" style="1"/>
    <col min="6132" max="6132" width="26.625" style="1" customWidth="1"/>
    <col min="6133" max="6133" width="0" style="1" hidden="1" customWidth="1"/>
    <col min="6134" max="6134" width="42.75" style="1" bestFit="1" customWidth="1"/>
    <col min="6135" max="6140" width="8.5" style="1" customWidth="1"/>
    <col min="6141" max="6387" width="9" style="1"/>
    <col min="6388" max="6388" width="26.625" style="1" customWidth="1"/>
    <col min="6389" max="6389" width="0" style="1" hidden="1" customWidth="1"/>
    <col min="6390" max="6390" width="42.75" style="1" bestFit="1" customWidth="1"/>
    <col min="6391" max="6396" width="8.5" style="1" customWidth="1"/>
    <col min="6397" max="6643" width="9" style="1"/>
    <col min="6644" max="6644" width="26.625" style="1" customWidth="1"/>
    <col min="6645" max="6645" width="0" style="1" hidden="1" customWidth="1"/>
    <col min="6646" max="6646" width="42.75" style="1" bestFit="1" customWidth="1"/>
    <col min="6647" max="6652" width="8.5" style="1" customWidth="1"/>
    <col min="6653" max="6899" width="9" style="1"/>
    <col min="6900" max="6900" width="26.625" style="1" customWidth="1"/>
    <col min="6901" max="6901" width="0" style="1" hidden="1" customWidth="1"/>
    <col min="6902" max="6902" width="42.75" style="1" bestFit="1" customWidth="1"/>
    <col min="6903" max="6908" width="8.5" style="1" customWidth="1"/>
    <col min="6909" max="7155" width="9" style="1"/>
    <col min="7156" max="7156" width="26.625" style="1" customWidth="1"/>
    <col min="7157" max="7157" width="0" style="1" hidden="1" customWidth="1"/>
    <col min="7158" max="7158" width="42.75" style="1" bestFit="1" customWidth="1"/>
    <col min="7159" max="7164" width="8.5" style="1" customWidth="1"/>
    <col min="7165" max="7411" width="9" style="1"/>
    <col min="7412" max="7412" width="26.625" style="1" customWidth="1"/>
    <col min="7413" max="7413" width="0" style="1" hidden="1" customWidth="1"/>
    <col min="7414" max="7414" width="42.75" style="1" bestFit="1" customWidth="1"/>
    <col min="7415" max="7420" width="8.5" style="1" customWidth="1"/>
    <col min="7421" max="7667" width="9" style="1"/>
    <col min="7668" max="7668" width="26.625" style="1" customWidth="1"/>
    <col min="7669" max="7669" width="0" style="1" hidden="1" customWidth="1"/>
    <col min="7670" max="7670" width="42.75" style="1" bestFit="1" customWidth="1"/>
    <col min="7671" max="7676" width="8.5" style="1" customWidth="1"/>
    <col min="7677" max="7923" width="9" style="1"/>
    <col min="7924" max="7924" width="26.625" style="1" customWidth="1"/>
    <col min="7925" max="7925" width="0" style="1" hidden="1" customWidth="1"/>
    <col min="7926" max="7926" width="42.75" style="1" bestFit="1" customWidth="1"/>
    <col min="7927" max="7932" width="8.5" style="1" customWidth="1"/>
    <col min="7933" max="8179" width="9" style="1"/>
    <col min="8180" max="8180" width="26.625" style="1" customWidth="1"/>
    <col min="8181" max="8181" width="0" style="1" hidden="1" customWidth="1"/>
    <col min="8182" max="8182" width="42.75" style="1" bestFit="1" customWidth="1"/>
    <col min="8183" max="8188" width="8.5" style="1" customWidth="1"/>
    <col min="8189" max="8435" width="9" style="1"/>
    <col min="8436" max="8436" width="26.625" style="1" customWidth="1"/>
    <col min="8437" max="8437" width="0" style="1" hidden="1" customWidth="1"/>
    <col min="8438" max="8438" width="42.75" style="1" bestFit="1" customWidth="1"/>
    <col min="8439" max="8444" width="8.5" style="1" customWidth="1"/>
    <col min="8445" max="8691" width="9" style="1"/>
    <col min="8692" max="8692" width="26.625" style="1" customWidth="1"/>
    <col min="8693" max="8693" width="0" style="1" hidden="1" customWidth="1"/>
    <col min="8694" max="8694" width="42.75" style="1" bestFit="1" customWidth="1"/>
    <col min="8695" max="8700" width="8.5" style="1" customWidth="1"/>
    <col min="8701" max="8947" width="9" style="1"/>
    <col min="8948" max="8948" width="26.625" style="1" customWidth="1"/>
    <col min="8949" max="8949" width="0" style="1" hidden="1" customWidth="1"/>
    <col min="8950" max="8950" width="42.75" style="1" bestFit="1" customWidth="1"/>
    <col min="8951" max="8956" width="8.5" style="1" customWidth="1"/>
    <col min="8957" max="9203" width="9" style="1"/>
    <col min="9204" max="9204" width="26.625" style="1" customWidth="1"/>
    <col min="9205" max="9205" width="0" style="1" hidden="1" customWidth="1"/>
    <col min="9206" max="9206" width="42.75" style="1" bestFit="1" customWidth="1"/>
    <col min="9207" max="9212" width="8.5" style="1" customWidth="1"/>
    <col min="9213" max="9459" width="9" style="1"/>
    <col min="9460" max="9460" width="26.625" style="1" customWidth="1"/>
    <col min="9461" max="9461" width="0" style="1" hidden="1" customWidth="1"/>
    <col min="9462" max="9462" width="42.75" style="1" bestFit="1" customWidth="1"/>
    <col min="9463" max="9468" width="8.5" style="1" customWidth="1"/>
    <col min="9469" max="9715" width="9" style="1"/>
    <col min="9716" max="9716" width="26.625" style="1" customWidth="1"/>
    <col min="9717" max="9717" width="0" style="1" hidden="1" customWidth="1"/>
    <col min="9718" max="9718" width="42.75" style="1" bestFit="1" customWidth="1"/>
    <col min="9719" max="9724" width="8.5" style="1" customWidth="1"/>
    <col min="9725" max="9971" width="9" style="1"/>
    <col min="9972" max="9972" width="26.625" style="1" customWidth="1"/>
    <col min="9973" max="9973" width="0" style="1" hidden="1" customWidth="1"/>
    <col min="9974" max="9974" width="42.75" style="1" bestFit="1" customWidth="1"/>
    <col min="9975" max="9980" width="8.5" style="1" customWidth="1"/>
    <col min="9981" max="10227" width="9" style="1"/>
    <col min="10228" max="10228" width="26.625" style="1" customWidth="1"/>
    <col min="10229" max="10229" width="0" style="1" hidden="1" customWidth="1"/>
    <col min="10230" max="10230" width="42.75" style="1" bestFit="1" customWidth="1"/>
    <col min="10231" max="10236" width="8.5" style="1" customWidth="1"/>
    <col min="10237" max="10483" width="9" style="1"/>
    <col min="10484" max="10484" width="26.625" style="1" customWidth="1"/>
    <col min="10485" max="10485" width="0" style="1" hidden="1" customWidth="1"/>
    <col min="10486" max="10486" width="42.75" style="1" bestFit="1" customWidth="1"/>
    <col min="10487" max="10492" width="8.5" style="1" customWidth="1"/>
    <col min="10493" max="10739" width="9" style="1"/>
    <col min="10740" max="10740" width="26.625" style="1" customWidth="1"/>
    <col min="10741" max="10741" width="0" style="1" hidden="1" customWidth="1"/>
    <col min="10742" max="10742" width="42.75" style="1" bestFit="1" customWidth="1"/>
    <col min="10743" max="10748" width="8.5" style="1" customWidth="1"/>
    <col min="10749" max="10995" width="9" style="1"/>
    <col min="10996" max="10996" width="26.625" style="1" customWidth="1"/>
    <col min="10997" max="10997" width="0" style="1" hidden="1" customWidth="1"/>
    <col min="10998" max="10998" width="42.75" style="1" bestFit="1" customWidth="1"/>
    <col min="10999" max="11004" width="8.5" style="1" customWidth="1"/>
    <col min="11005" max="11251" width="9" style="1"/>
    <col min="11252" max="11252" width="26.625" style="1" customWidth="1"/>
    <col min="11253" max="11253" width="0" style="1" hidden="1" customWidth="1"/>
    <col min="11254" max="11254" width="42.75" style="1" bestFit="1" customWidth="1"/>
    <col min="11255" max="11260" width="8.5" style="1" customWidth="1"/>
    <col min="11261" max="11507" width="9" style="1"/>
    <col min="11508" max="11508" width="26.625" style="1" customWidth="1"/>
    <col min="11509" max="11509" width="0" style="1" hidden="1" customWidth="1"/>
    <col min="11510" max="11510" width="42.75" style="1" bestFit="1" customWidth="1"/>
    <col min="11511" max="11516" width="8.5" style="1" customWidth="1"/>
    <col min="11517" max="11763" width="9" style="1"/>
    <col min="11764" max="11764" width="26.625" style="1" customWidth="1"/>
    <col min="11765" max="11765" width="0" style="1" hidden="1" customWidth="1"/>
    <col min="11766" max="11766" width="42.75" style="1" bestFit="1" customWidth="1"/>
    <col min="11767" max="11772" width="8.5" style="1" customWidth="1"/>
    <col min="11773" max="12019" width="9" style="1"/>
    <col min="12020" max="12020" width="26.625" style="1" customWidth="1"/>
    <col min="12021" max="12021" width="0" style="1" hidden="1" customWidth="1"/>
    <col min="12022" max="12022" width="42.75" style="1" bestFit="1" customWidth="1"/>
    <col min="12023" max="12028" width="8.5" style="1" customWidth="1"/>
    <col min="12029" max="12275" width="9" style="1"/>
    <col min="12276" max="12276" width="26.625" style="1" customWidth="1"/>
    <col min="12277" max="12277" width="0" style="1" hidden="1" customWidth="1"/>
    <col min="12278" max="12278" width="42.75" style="1" bestFit="1" customWidth="1"/>
    <col min="12279" max="12284" width="8.5" style="1" customWidth="1"/>
    <col min="12285" max="12531" width="9" style="1"/>
    <col min="12532" max="12532" width="26.625" style="1" customWidth="1"/>
    <col min="12533" max="12533" width="0" style="1" hidden="1" customWidth="1"/>
    <col min="12534" max="12534" width="42.75" style="1" bestFit="1" customWidth="1"/>
    <col min="12535" max="12540" width="8.5" style="1" customWidth="1"/>
    <col min="12541" max="12787" width="9" style="1"/>
    <col min="12788" max="12788" width="26.625" style="1" customWidth="1"/>
    <col min="12789" max="12789" width="0" style="1" hidden="1" customWidth="1"/>
    <col min="12790" max="12790" width="42.75" style="1" bestFit="1" customWidth="1"/>
    <col min="12791" max="12796" width="8.5" style="1" customWidth="1"/>
    <col min="12797" max="13043" width="9" style="1"/>
    <col min="13044" max="13044" width="26.625" style="1" customWidth="1"/>
    <col min="13045" max="13045" width="0" style="1" hidden="1" customWidth="1"/>
    <col min="13046" max="13046" width="42.75" style="1" bestFit="1" customWidth="1"/>
    <col min="13047" max="13052" width="8.5" style="1" customWidth="1"/>
    <col min="13053" max="13299" width="9" style="1"/>
    <col min="13300" max="13300" width="26.625" style="1" customWidth="1"/>
    <col min="13301" max="13301" width="0" style="1" hidden="1" customWidth="1"/>
    <col min="13302" max="13302" width="42.75" style="1" bestFit="1" customWidth="1"/>
    <col min="13303" max="13308" width="8.5" style="1" customWidth="1"/>
    <col min="13309" max="13555" width="9" style="1"/>
    <col min="13556" max="13556" width="26.625" style="1" customWidth="1"/>
    <col min="13557" max="13557" width="0" style="1" hidden="1" customWidth="1"/>
    <col min="13558" max="13558" width="42.75" style="1" bestFit="1" customWidth="1"/>
    <col min="13559" max="13564" width="8.5" style="1" customWidth="1"/>
    <col min="13565" max="13811" width="9" style="1"/>
    <col min="13812" max="13812" width="26.625" style="1" customWidth="1"/>
    <col min="13813" max="13813" width="0" style="1" hidden="1" customWidth="1"/>
    <col min="13814" max="13814" width="42.75" style="1" bestFit="1" customWidth="1"/>
    <col min="13815" max="13820" width="8.5" style="1" customWidth="1"/>
    <col min="13821" max="14067" width="9" style="1"/>
    <col min="14068" max="14068" width="26.625" style="1" customWidth="1"/>
    <col min="14069" max="14069" width="0" style="1" hidden="1" customWidth="1"/>
    <col min="14070" max="14070" width="42.75" style="1" bestFit="1" customWidth="1"/>
    <col min="14071" max="14076" width="8.5" style="1" customWidth="1"/>
    <col min="14077" max="14323" width="9" style="1"/>
    <col min="14324" max="14324" width="26.625" style="1" customWidth="1"/>
    <col min="14325" max="14325" width="0" style="1" hidden="1" customWidth="1"/>
    <col min="14326" max="14326" width="42.75" style="1" bestFit="1" customWidth="1"/>
    <col min="14327" max="14332" width="8.5" style="1" customWidth="1"/>
    <col min="14333" max="14579" width="9" style="1"/>
    <col min="14580" max="14580" width="26.625" style="1" customWidth="1"/>
    <col min="14581" max="14581" width="0" style="1" hidden="1" customWidth="1"/>
    <col min="14582" max="14582" width="42.75" style="1" bestFit="1" customWidth="1"/>
    <col min="14583" max="14588" width="8.5" style="1" customWidth="1"/>
    <col min="14589" max="14835" width="9" style="1"/>
    <col min="14836" max="14836" width="26.625" style="1" customWidth="1"/>
    <col min="14837" max="14837" width="0" style="1" hidden="1" customWidth="1"/>
    <col min="14838" max="14838" width="42.75" style="1" bestFit="1" customWidth="1"/>
    <col min="14839" max="14844" width="8.5" style="1" customWidth="1"/>
    <col min="14845" max="15091" width="9" style="1"/>
    <col min="15092" max="15092" width="26.625" style="1" customWidth="1"/>
    <col min="15093" max="15093" width="0" style="1" hidden="1" customWidth="1"/>
    <col min="15094" max="15094" width="42.75" style="1" bestFit="1" customWidth="1"/>
    <col min="15095" max="15100" width="8.5" style="1" customWidth="1"/>
    <col min="15101" max="15347" width="9" style="1"/>
    <col min="15348" max="15348" width="26.625" style="1" customWidth="1"/>
    <col min="15349" max="15349" width="0" style="1" hidden="1" customWidth="1"/>
    <col min="15350" max="15350" width="42.75" style="1" bestFit="1" customWidth="1"/>
    <col min="15351" max="15356" width="8.5" style="1" customWidth="1"/>
    <col min="15357" max="15603" width="9" style="1"/>
    <col min="15604" max="15604" width="26.625" style="1" customWidth="1"/>
    <col min="15605" max="15605" width="0" style="1" hidden="1" customWidth="1"/>
    <col min="15606" max="15606" width="42.75" style="1" bestFit="1" customWidth="1"/>
    <col min="15607" max="15612" width="8.5" style="1" customWidth="1"/>
    <col min="15613" max="15859" width="9" style="1"/>
    <col min="15860" max="15860" width="26.625" style="1" customWidth="1"/>
    <col min="15861" max="15861" width="0" style="1" hidden="1" customWidth="1"/>
    <col min="15862" max="15862" width="42.75" style="1" bestFit="1" customWidth="1"/>
    <col min="15863" max="15868" width="8.5" style="1" customWidth="1"/>
    <col min="15869" max="16115" width="9" style="1"/>
    <col min="16116" max="16116" width="26.625" style="1" customWidth="1"/>
    <col min="16117" max="16117" width="0" style="1" hidden="1" customWidth="1"/>
    <col min="16118" max="16118" width="42.75" style="1" bestFit="1" customWidth="1"/>
    <col min="16119" max="16124" width="8.5" style="1" customWidth="1"/>
    <col min="16125" max="16384" width="9" style="1"/>
  </cols>
  <sheetData>
    <row r="1" spans="1:7" s="323" customFormat="1" ht="24.75" customHeight="1" x14ac:dyDescent="0.15">
      <c r="A1" s="694" t="s">
        <v>459</v>
      </c>
      <c r="B1" s="694"/>
      <c r="C1" s="694"/>
      <c r="D1" s="694"/>
      <c r="E1" s="694"/>
      <c r="F1" s="694"/>
      <c r="G1" s="470"/>
    </row>
    <row r="2" spans="1:7" s="323" customFormat="1" ht="24.75" customHeight="1" x14ac:dyDescent="0.15">
      <c r="A2" s="677" t="s">
        <v>185</v>
      </c>
      <c r="B2" s="688"/>
      <c r="C2" s="689"/>
      <c r="D2" s="692" t="s">
        <v>186</v>
      </c>
      <c r="E2" s="692" t="s">
        <v>460</v>
      </c>
      <c r="F2" s="692" t="s">
        <v>187</v>
      </c>
      <c r="G2" s="677" t="s">
        <v>461</v>
      </c>
    </row>
    <row r="3" spans="1:7" s="323" customFormat="1" ht="27" customHeight="1" x14ac:dyDescent="0.15">
      <c r="A3" s="678"/>
      <c r="B3" s="690"/>
      <c r="C3" s="691"/>
      <c r="D3" s="693"/>
      <c r="E3" s="693"/>
      <c r="F3" s="693"/>
      <c r="G3" s="678"/>
    </row>
    <row r="4" spans="1:7" s="324" customFormat="1" ht="36" customHeight="1" x14ac:dyDescent="0.15">
      <c r="A4" s="695" t="s">
        <v>190</v>
      </c>
      <c r="B4" s="696"/>
      <c r="C4" s="701" t="s">
        <v>191</v>
      </c>
      <c r="D4" s="453" t="s">
        <v>188</v>
      </c>
      <c r="E4" s="454" t="s">
        <v>462</v>
      </c>
      <c r="F4" s="467" t="s">
        <v>463</v>
      </c>
      <c r="G4" s="453" t="s">
        <v>464</v>
      </c>
    </row>
    <row r="5" spans="1:7" s="324" customFormat="1" ht="36" customHeight="1" x14ac:dyDescent="0.15">
      <c r="A5" s="697"/>
      <c r="B5" s="698"/>
      <c r="C5" s="702"/>
      <c r="D5" s="453" t="s">
        <v>188</v>
      </c>
      <c r="E5" s="454" t="s">
        <v>462</v>
      </c>
      <c r="F5" s="467" t="s">
        <v>465</v>
      </c>
      <c r="G5" s="453" t="s">
        <v>464</v>
      </c>
    </row>
    <row r="6" spans="1:7" s="324" customFormat="1" ht="36" customHeight="1" x14ac:dyDescent="0.15">
      <c r="A6" s="697"/>
      <c r="B6" s="698"/>
      <c r="C6" s="702"/>
      <c r="D6" s="453" t="s">
        <v>188</v>
      </c>
      <c r="E6" s="454" t="s">
        <v>462</v>
      </c>
      <c r="F6" s="467" t="s">
        <v>466</v>
      </c>
      <c r="G6" s="453" t="s">
        <v>464</v>
      </c>
    </row>
    <row r="7" spans="1:7" s="324" customFormat="1" ht="36" customHeight="1" x14ac:dyDescent="0.15">
      <c r="A7" s="697"/>
      <c r="B7" s="698"/>
      <c r="C7" s="702"/>
      <c r="D7" s="453" t="s">
        <v>188</v>
      </c>
      <c r="E7" s="454" t="s">
        <v>462</v>
      </c>
      <c r="F7" s="467" t="s">
        <v>467</v>
      </c>
      <c r="G7" s="453" t="s">
        <v>464</v>
      </c>
    </row>
    <row r="8" spans="1:7" s="324" customFormat="1" ht="36" customHeight="1" x14ac:dyDescent="0.15">
      <c r="A8" s="697"/>
      <c r="B8" s="698"/>
      <c r="C8" s="702"/>
      <c r="D8" s="453" t="s">
        <v>188</v>
      </c>
      <c r="E8" s="454" t="s">
        <v>462</v>
      </c>
      <c r="F8" s="467" t="s">
        <v>468</v>
      </c>
      <c r="G8" s="453" t="s">
        <v>464</v>
      </c>
    </row>
    <row r="9" spans="1:7" s="324" customFormat="1" ht="36" customHeight="1" x14ac:dyDescent="0.15">
      <c r="A9" s="697"/>
      <c r="B9" s="698"/>
      <c r="C9" s="702"/>
      <c r="D9" s="453" t="s">
        <v>188</v>
      </c>
      <c r="E9" s="454" t="s">
        <v>462</v>
      </c>
      <c r="F9" s="467" t="s">
        <v>469</v>
      </c>
      <c r="G9" s="453" t="s">
        <v>464</v>
      </c>
    </row>
    <row r="10" spans="1:7" s="324" customFormat="1" ht="36" customHeight="1" x14ac:dyDescent="0.15">
      <c r="A10" s="697"/>
      <c r="B10" s="698"/>
      <c r="C10" s="702"/>
      <c r="D10" s="453" t="s">
        <v>188</v>
      </c>
      <c r="E10" s="454" t="s">
        <v>462</v>
      </c>
      <c r="F10" s="467" t="s">
        <v>470</v>
      </c>
      <c r="G10" s="453" t="s">
        <v>464</v>
      </c>
    </row>
    <row r="11" spans="1:7" s="324" customFormat="1" ht="36" customHeight="1" x14ac:dyDescent="0.15">
      <c r="A11" s="697"/>
      <c r="B11" s="698"/>
      <c r="C11" s="702"/>
      <c r="D11" s="453" t="s">
        <v>188</v>
      </c>
      <c r="E11" s="454" t="s">
        <v>462</v>
      </c>
      <c r="F11" s="467" t="s">
        <v>471</v>
      </c>
      <c r="G11" s="453" t="s">
        <v>464</v>
      </c>
    </row>
    <row r="12" spans="1:7" s="62" customFormat="1" ht="36" customHeight="1" x14ac:dyDescent="0.15">
      <c r="A12" s="697"/>
      <c r="B12" s="698"/>
      <c r="C12" s="702"/>
      <c r="D12" s="453" t="s">
        <v>188</v>
      </c>
      <c r="E12" s="454" t="s">
        <v>462</v>
      </c>
      <c r="F12" s="467" t="s">
        <v>472</v>
      </c>
      <c r="G12" s="458"/>
    </row>
    <row r="13" spans="1:7" s="62" customFormat="1" ht="36" customHeight="1" x14ac:dyDescent="0.15">
      <c r="A13" s="697"/>
      <c r="B13" s="698"/>
      <c r="C13" s="702"/>
      <c r="D13" s="455" t="s">
        <v>188</v>
      </c>
      <c r="E13" s="456" t="s">
        <v>193</v>
      </c>
      <c r="F13" s="467" t="s">
        <v>473</v>
      </c>
      <c r="G13" s="453" t="s">
        <v>192</v>
      </c>
    </row>
    <row r="14" spans="1:7" s="62" customFormat="1" ht="36" customHeight="1" x14ac:dyDescent="0.15">
      <c r="A14" s="697"/>
      <c r="B14" s="698"/>
      <c r="C14" s="702"/>
      <c r="D14" s="453" t="s">
        <v>474</v>
      </c>
      <c r="E14" s="457" t="s">
        <v>475</v>
      </c>
      <c r="F14" s="456" t="s">
        <v>476</v>
      </c>
      <c r="G14" s="453" t="s">
        <v>198</v>
      </c>
    </row>
    <row r="15" spans="1:7" s="62" customFormat="1" ht="36" customHeight="1" x14ac:dyDescent="0.15">
      <c r="A15" s="697"/>
      <c r="B15" s="698"/>
      <c r="C15" s="702"/>
      <c r="D15" s="455" t="s">
        <v>188</v>
      </c>
      <c r="E15" s="456" t="s">
        <v>194</v>
      </c>
      <c r="F15" s="467" t="s">
        <v>477</v>
      </c>
      <c r="G15" s="453" t="s">
        <v>192</v>
      </c>
    </row>
    <row r="16" spans="1:7" s="62" customFormat="1" ht="36" customHeight="1" x14ac:dyDescent="0.15">
      <c r="A16" s="697"/>
      <c r="B16" s="698"/>
      <c r="C16" s="702"/>
      <c r="D16" s="453" t="s">
        <v>188</v>
      </c>
      <c r="E16" s="457" t="s">
        <v>475</v>
      </c>
      <c r="F16" s="467" t="s">
        <v>478</v>
      </c>
      <c r="G16" s="453" t="s">
        <v>198</v>
      </c>
    </row>
    <row r="17" spans="1:7" s="62" customFormat="1" ht="36" customHeight="1" x14ac:dyDescent="0.15">
      <c r="A17" s="697"/>
      <c r="B17" s="698"/>
      <c r="C17" s="702"/>
      <c r="D17" s="455" t="s">
        <v>188</v>
      </c>
      <c r="E17" s="456" t="s">
        <v>195</v>
      </c>
      <c r="F17" s="467" t="s">
        <v>479</v>
      </c>
      <c r="G17" s="453" t="s">
        <v>192</v>
      </c>
    </row>
    <row r="18" spans="1:7" s="62" customFormat="1" ht="36" customHeight="1" x14ac:dyDescent="0.15">
      <c r="A18" s="697"/>
      <c r="B18" s="698"/>
      <c r="C18" s="702"/>
      <c r="D18" s="453" t="s">
        <v>474</v>
      </c>
      <c r="E18" s="457" t="s">
        <v>475</v>
      </c>
      <c r="F18" s="467" t="s">
        <v>480</v>
      </c>
      <c r="G18" s="453" t="s">
        <v>198</v>
      </c>
    </row>
    <row r="19" spans="1:7" s="62" customFormat="1" ht="36" customHeight="1" x14ac:dyDescent="0.15">
      <c r="A19" s="697"/>
      <c r="B19" s="698"/>
      <c r="C19" s="702"/>
      <c r="D19" s="455" t="s">
        <v>188</v>
      </c>
      <c r="E19" s="456" t="s">
        <v>196</v>
      </c>
      <c r="F19" s="467" t="s">
        <v>481</v>
      </c>
      <c r="G19" s="453" t="s">
        <v>192</v>
      </c>
    </row>
    <row r="20" spans="1:7" s="62" customFormat="1" ht="36" customHeight="1" x14ac:dyDescent="0.15">
      <c r="A20" s="697"/>
      <c r="B20" s="698"/>
      <c r="C20" s="702"/>
      <c r="D20" s="453" t="s">
        <v>474</v>
      </c>
      <c r="E20" s="457" t="s">
        <v>475</v>
      </c>
      <c r="F20" s="467" t="s">
        <v>482</v>
      </c>
      <c r="G20" s="453" t="s">
        <v>198</v>
      </c>
    </row>
    <row r="21" spans="1:7" s="62" customFormat="1" ht="36" customHeight="1" x14ac:dyDescent="0.15">
      <c r="A21" s="697"/>
      <c r="B21" s="698"/>
      <c r="C21" s="702"/>
      <c r="D21" s="455" t="s">
        <v>188</v>
      </c>
      <c r="E21" s="456" t="s">
        <v>197</v>
      </c>
      <c r="F21" s="467" t="s">
        <v>483</v>
      </c>
      <c r="G21" s="453" t="s">
        <v>198</v>
      </c>
    </row>
    <row r="22" spans="1:7" s="62" customFormat="1" ht="36" customHeight="1" x14ac:dyDescent="0.15">
      <c r="A22" s="697"/>
      <c r="B22" s="698"/>
      <c r="C22" s="702"/>
      <c r="D22" s="453" t="s">
        <v>474</v>
      </c>
      <c r="E22" s="457" t="s">
        <v>475</v>
      </c>
      <c r="F22" s="467" t="s">
        <v>484</v>
      </c>
      <c r="G22" s="453" t="s">
        <v>198</v>
      </c>
    </row>
    <row r="23" spans="1:7" s="62" customFormat="1" ht="36" customHeight="1" x14ac:dyDescent="0.15">
      <c r="A23" s="697"/>
      <c r="B23" s="698"/>
      <c r="C23" s="702"/>
      <c r="D23" s="455" t="s">
        <v>188</v>
      </c>
      <c r="E23" s="456" t="s">
        <v>199</v>
      </c>
      <c r="F23" s="467" t="s">
        <v>485</v>
      </c>
      <c r="G23" s="453" t="s">
        <v>192</v>
      </c>
    </row>
    <row r="24" spans="1:7" s="62" customFormat="1" ht="36" customHeight="1" x14ac:dyDescent="0.15">
      <c r="A24" s="697"/>
      <c r="B24" s="698"/>
      <c r="C24" s="702"/>
      <c r="D24" s="453" t="s">
        <v>474</v>
      </c>
      <c r="E24" s="457" t="s">
        <v>475</v>
      </c>
      <c r="F24" s="456" t="s">
        <v>486</v>
      </c>
      <c r="G24" s="453" t="s">
        <v>198</v>
      </c>
    </row>
    <row r="25" spans="1:7" s="62" customFormat="1" ht="36" customHeight="1" x14ac:dyDescent="0.15">
      <c r="A25" s="697"/>
      <c r="B25" s="698"/>
      <c r="C25" s="702"/>
      <c r="D25" s="455" t="s">
        <v>188</v>
      </c>
      <c r="E25" s="456" t="s">
        <v>200</v>
      </c>
      <c r="F25" s="467" t="s">
        <v>487</v>
      </c>
      <c r="G25" s="453" t="s">
        <v>192</v>
      </c>
    </row>
    <row r="26" spans="1:7" s="62" customFormat="1" ht="36" customHeight="1" x14ac:dyDescent="0.15">
      <c r="A26" s="697"/>
      <c r="B26" s="698"/>
      <c r="C26" s="702"/>
      <c r="D26" s="453" t="s">
        <v>474</v>
      </c>
      <c r="E26" s="457" t="s">
        <v>475</v>
      </c>
      <c r="F26" s="467" t="s">
        <v>488</v>
      </c>
      <c r="G26" s="453" t="s">
        <v>198</v>
      </c>
    </row>
    <row r="27" spans="1:7" s="62" customFormat="1" ht="36" customHeight="1" x14ac:dyDescent="0.15">
      <c r="A27" s="697"/>
      <c r="B27" s="698"/>
      <c r="C27" s="702"/>
      <c r="D27" s="455" t="s">
        <v>188</v>
      </c>
      <c r="E27" s="456" t="s">
        <v>201</v>
      </c>
      <c r="F27" s="467" t="s">
        <v>489</v>
      </c>
      <c r="G27" s="453" t="s">
        <v>192</v>
      </c>
    </row>
    <row r="28" spans="1:7" s="62" customFormat="1" ht="36" customHeight="1" x14ac:dyDescent="0.15">
      <c r="A28" s="697"/>
      <c r="B28" s="698"/>
      <c r="C28" s="702"/>
      <c r="D28" s="453" t="s">
        <v>474</v>
      </c>
      <c r="E28" s="457" t="s">
        <v>475</v>
      </c>
      <c r="F28" s="456" t="s">
        <v>490</v>
      </c>
      <c r="G28" s="453" t="s">
        <v>198</v>
      </c>
    </row>
    <row r="29" spans="1:7" s="62" customFormat="1" ht="36" customHeight="1" x14ac:dyDescent="0.15">
      <c r="A29" s="697"/>
      <c r="B29" s="698"/>
      <c r="C29" s="702"/>
      <c r="D29" s="455" t="s">
        <v>188</v>
      </c>
      <c r="E29" s="456" t="s">
        <v>202</v>
      </c>
      <c r="F29" s="456" t="s">
        <v>491</v>
      </c>
      <c r="G29" s="453" t="s">
        <v>192</v>
      </c>
    </row>
    <row r="30" spans="1:7" s="62" customFormat="1" ht="36" customHeight="1" x14ac:dyDescent="0.15">
      <c r="A30" s="697"/>
      <c r="B30" s="698"/>
      <c r="C30" s="703"/>
      <c r="D30" s="453" t="s">
        <v>474</v>
      </c>
      <c r="E30" s="457" t="s">
        <v>475</v>
      </c>
      <c r="F30" s="456" t="s">
        <v>492</v>
      </c>
      <c r="G30" s="453" t="s">
        <v>198</v>
      </c>
    </row>
    <row r="31" spans="1:7" s="62" customFormat="1" ht="36" customHeight="1" x14ac:dyDescent="0.15">
      <c r="A31" s="697"/>
      <c r="B31" s="698"/>
      <c r="C31" s="701" t="s">
        <v>203</v>
      </c>
      <c r="D31" s="455" t="s">
        <v>188</v>
      </c>
      <c r="E31" s="456" t="s">
        <v>204</v>
      </c>
      <c r="F31" s="456" t="s">
        <v>204</v>
      </c>
      <c r="G31" s="453" t="s">
        <v>192</v>
      </c>
    </row>
    <row r="32" spans="1:7" s="62" customFormat="1" ht="36" customHeight="1" x14ac:dyDescent="0.15">
      <c r="A32" s="697"/>
      <c r="B32" s="698"/>
      <c r="C32" s="702"/>
      <c r="D32" s="455" t="s">
        <v>188</v>
      </c>
      <c r="E32" s="456" t="s">
        <v>205</v>
      </c>
      <c r="F32" s="456" t="s">
        <v>205</v>
      </c>
      <c r="G32" s="453" t="s">
        <v>192</v>
      </c>
    </row>
    <row r="33" spans="1:7" s="62" customFormat="1" ht="36" customHeight="1" x14ac:dyDescent="0.15">
      <c r="A33" s="697"/>
      <c r="B33" s="698"/>
      <c r="C33" s="702"/>
      <c r="D33" s="455" t="s">
        <v>188</v>
      </c>
      <c r="E33" s="456" t="s">
        <v>206</v>
      </c>
      <c r="F33" s="456" t="s">
        <v>206</v>
      </c>
      <c r="G33" s="453" t="s">
        <v>192</v>
      </c>
    </row>
    <row r="34" spans="1:7" s="62" customFormat="1" ht="36" customHeight="1" x14ac:dyDescent="0.15">
      <c r="A34" s="697"/>
      <c r="B34" s="698"/>
      <c r="C34" s="702"/>
      <c r="D34" s="455" t="s">
        <v>188</v>
      </c>
      <c r="E34" s="456" t="s">
        <v>207</v>
      </c>
      <c r="F34" s="456" t="s">
        <v>207</v>
      </c>
      <c r="G34" s="453" t="s">
        <v>192</v>
      </c>
    </row>
    <row r="35" spans="1:7" s="62" customFormat="1" ht="36" customHeight="1" x14ac:dyDescent="0.15">
      <c r="A35" s="697"/>
      <c r="B35" s="698"/>
      <c r="C35" s="702"/>
      <c r="D35" s="455" t="s">
        <v>188</v>
      </c>
      <c r="E35" s="456" t="s">
        <v>208</v>
      </c>
      <c r="F35" s="456" t="s">
        <v>208</v>
      </c>
      <c r="G35" s="453" t="s">
        <v>192</v>
      </c>
    </row>
    <row r="36" spans="1:7" s="62" customFormat="1" ht="36" customHeight="1" x14ac:dyDescent="0.15">
      <c r="A36" s="697"/>
      <c r="B36" s="698"/>
      <c r="C36" s="702"/>
      <c r="D36" s="455" t="s">
        <v>188</v>
      </c>
      <c r="E36" s="456" t="s">
        <v>209</v>
      </c>
      <c r="F36" s="456" t="s">
        <v>209</v>
      </c>
      <c r="G36" s="453" t="s">
        <v>192</v>
      </c>
    </row>
    <row r="37" spans="1:7" s="62" customFormat="1" ht="36" customHeight="1" x14ac:dyDescent="0.15">
      <c r="A37" s="697"/>
      <c r="B37" s="698"/>
      <c r="C37" s="702"/>
      <c r="D37" s="453" t="s">
        <v>188</v>
      </c>
      <c r="E37" s="454" t="s">
        <v>462</v>
      </c>
      <c r="F37" s="456" t="s">
        <v>493</v>
      </c>
      <c r="G37" s="453" t="s">
        <v>198</v>
      </c>
    </row>
    <row r="38" spans="1:7" s="62" customFormat="1" ht="36" customHeight="1" x14ac:dyDescent="0.15">
      <c r="A38" s="697"/>
      <c r="B38" s="698"/>
      <c r="C38" s="702"/>
      <c r="D38" s="455" t="s">
        <v>188</v>
      </c>
      <c r="E38" s="456" t="s">
        <v>210</v>
      </c>
      <c r="F38" s="456" t="s">
        <v>210</v>
      </c>
      <c r="G38" s="453" t="s">
        <v>192</v>
      </c>
    </row>
    <row r="39" spans="1:7" s="62" customFormat="1" ht="36" customHeight="1" x14ac:dyDescent="0.15">
      <c r="A39" s="697"/>
      <c r="B39" s="698"/>
      <c r="C39" s="702"/>
      <c r="D39" s="453" t="s">
        <v>188</v>
      </c>
      <c r="E39" s="459" t="s">
        <v>462</v>
      </c>
      <c r="F39" s="453" t="s">
        <v>494</v>
      </c>
      <c r="G39" s="458"/>
    </row>
    <row r="40" spans="1:7" s="62" customFormat="1" ht="36" customHeight="1" x14ac:dyDescent="0.15">
      <c r="A40" s="697"/>
      <c r="B40" s="698"/>
      <c r="C40" s="702"/>
      <c r="D40" s="453" t="s">
        <v>188</v>
      </c>
      <c r="E40" s="459" t="s">
        <v>462</v>
      </c>
      <c r="F40" s="453" t="s">
        <v>495</v>
      </c>
      <c r="G40" s="458"/>
    </row>
    <row r="41" spans="1:7" s="62" customFormat="1" ht="36" customHeight="1" x14ac:dyDescent="0.15">
      <c r="A41" s="697"/>
      <c r="B41" s="698"/>
      <c r="C41" s="702"/>
      <c r="D41" s="455" t="s">
        <v>188</v>
      </c>
      <c r="E41" s="460" t="s">
        <v>211</v>
      </c>
      <c r="F41" s="460" t="s">
        <v>211</v>
      </c>
      <c r="G41" s="460" t="s">
        <v>17</v>
      </c>
    </row>
    <row r="42" spans="1:7" s="62" customFormat="1" ht="36" customHeight="1" x14ac:dyDescent="0.15">
      <c r="A42" s="697"/>
      <c r="B42" s="698"/>
      <c r="C42" s="703"/>
      <c r="D42" s="455" t="s">
        <v>188</v>
      </c>
      <c r="E42" s="456" t="s">
        <v>212</v>
      </c>
      <c r="F42" s="456" t="s">
        <v>212</v>
      </c>
      <c r="G42" s="453" t="s">
        <v>213</v>
      </c>
    </row>
    <row r="43" spans="1:7" s="62" customFormat="1" ht="36" customHeight="1" x14ac:dyDescent="0.15">
      <c r="A43" s="697"/>
      <c r="B43" s="698"/>
      <c r="C43" s="701" t="s">
        <v>189</v>
      </c>
      <c r="D43" s="453" t="s">
        <v>188</v>
      </c>
      <c r="E43" s="459" t="s">
        <v>462</v>
      </c>
      <c r="F43" s="453" t="s">
        <v>496</v>
      </c>
      <c r="G43" s="453" t="s">
        <v>497</v>
      </c>
    </row>
    <row r="44" spans="1:7" s="62" customFormat="1" ht="36" customHeight="1" x14ac:dyDescent="0.15">
      <c r="A44" s="697"/>
      <c r="B44" s="698"/>
      <c r="C44" s="702"/>
      <c r="D44" s="453" t="s">
        <v>188</v>
      </c>
      <c r="E44" s="459" t="s">
        <v>462</v>
      </c>
      <c r="F44" s="453" t="s">
        <v>499</v>
      </c>
      <c r="G44" s="458"/>
    </row>
    <row r="45" spans="1:7" s="62" customFormat="1" ht="36" customHeight="1" x14ac:dyDescent="0.15">
      <c r="A45" s="697"/>
      <c r="B45" s="698"/>
      <c r="C45" s="702"/>
      <c r="D45" s="455" t="s">
        <v>188</v>
      </c>
      <c r="E45" s="461" t="s">
        <v>500</v>
      </c>
      <c r="F45" s="461" t="s">
        <v>500</v>
      </c>
      <c r="G45" s="462"/>
    </row>
    <row r="46" spans="1:7" s="62" customFormat="1" ht="36" customHeight="1" x14ac:dyDescent="0.15">
      <c r="A46" s="697"/>
      <c r="B46" s="698"/>
      <c r="C46" s="702"/>
      <c r="D46" s="455" t="s">
        <v>188</v>
      </c>
      <c r="E46" s="461" t="s">
        <v>502</v>
      </c>
      <c r="F46" s="461" t="s">
        <v>502</v>
      </c>
      <c r="G46" s="463" t="s">
        <v>503</v>
      </c>
    </row>
    <row r="47" spans="1:7" s="62" customFormat="1" ht="36" customHeight="1" x14ac:dyDescent="0.15">
      <c r="A47" s="697"/>
      <c r="B47" s="698"/>
      <c r="C47" s="702"/>
      <c r="D47" s="455" t="s">
        <v>188</v>
      </c>
      <c r="E47" s="461" t="s">
        <v>504</v>
      </c>
      <c r="F47" s="461" t="s">
        <v>504</v>
      </c>
      <c r="G47" s="462"/>
    </row>
    <row r="48" spans="1:7" s="324" customFormat="1" ht="36" customHeight="1" x14ac:dyDescent="0.15">
      <c r="A48" s="697"/>
      <c r="B48" s="698"/>
      <c r="C48" s="702"/>
      <c r="D48" s="453" t="s">
        <v>188</v>
      </c>
      <c r="E48" s="459" t="s">
        <v>462</v>
      </c>
      <c r="F48" s="461" t="s">
        <v>505</v>
      </c>
      <c r="G48" s="453" t="s">
        <v>497</v>
      </c>
    </row>
    <row r="49" spans="1:7" s="324" customFormat="1" ht="36" customHeight="1" x14ac:dyDescent="0.15">
      <c r="A49" s="697"/>
      <c r="B49" s="698"/>
      <c r="C49" s="702"/>
      <c r="D49" s="455" t="s">
        <v>188</v>
      </c>
      <c r="E49" s="453" t="s">
        <v>214</v>
      </c>
      <c r="F49" s="453" t="s">
        <v>506</v>
      </c>
      <c r="G49" s="453" t="s">
        <v>192</v>
      </c>
    </row>
    <row r="50" spans="1:7" s="324" customFormat="1" ht="36" customHeight="1" x14ac:dyDescent="0.15">
      <c r="A50" s="697"/>
      <c r="B50" s="698"/>
      <c r="C50" s="702"/>
      <c r="D50" s="453" t="s">
        <v>474</v>
      </c>
      <c r="E50" s="465" t="s">
        <v>475</v>
      </c>
      <c r="F50" s="453" t="s">
        <v>507</v>
      </c>
      <c r="G50" s="453" t="s">
        <v>497</v>
      </c>
    </row>
    <row r="51" spans="1:7" s="324" customFormat="1" ht="36" customHeight="1" x14ac:dyDescent="0.15">
      <c r="A51" s="697"/>
      <c r="B51" s="698"/>
      <c r="C51" s="702"/>
      <c r="D51" s="455" t="s">
        <v>188</v>
      </c>
      <c r="E51" s="456" t="s">
        <v>215</v>
      </c>
      <c r="F51" s="456" t="s">
        <v>508</v>
      </c>
      <c r="G51" s="453" t="s">
        <v>192</v>
      </c>
    </row>
    <row r="52" spans="1:7" s="324" customFormat="1" ht="36" customHeight="1" x14ac:dyDescent="0.15">
      <c r="A52" s="697"/>
      <c r="B52" s="698"/>
      <c r="C52" s="702"/>
      <c r="D52" s="453" t="s">
        <v>474</v>
      </c>
      <c r="E52" s="457" t="s">
        <v>475</v>
      </c>
      <c r="F52" s="456" t="s">
        <v>509</v>
      </c>
      <c r="G52" s="453" t="s">
        <v>497</v>
      </c>
    </row>
    <row r="53" spans="1:7" s="62" customFormat="1" ht="36" customHeight="1" x14ac:dyDescent="0.15">
      <c r="A53" s="697"/>
      <c r="B53" s="698"/>
      <c r="C53" s="702"/>
      <c r="D53" s="455" t="s">
        <v>188</v>
      </c>
      <c r="E53" s="453" t="s">
        <v>216</v>
      </c>
      <c r="F53" s="453" t="s">
        <v>510</v>
      </c>
      <c r="G53" s="453" t="s">
        <v>192</v>
      </c>
    </row>
    <row r="54" spans="1:7" s="62" customFormat="1" ht="36" customHeight="1" x14ac:dyDescent="0.15">
      <c r="A54" s="697"/>
      <c r="B54" s="698"/>
      <c r="C54" s="702"/>
      <c r="D54" s="453" t="s">
        <v>474</v>
      </c>
      <c r="E54" s="457" t="s">
        <v>475</v>
      </c>
      <c r="F54" s="456" t="s">
        <v>511</v>
      </c>
      <c r="G54" s="453" t="s">
        <v>497</v>
      </c>
    </row>
    <row r="55" spans="1:7" s="62" customFormat="1" ht="36" customHeight="1" x14ac:dyDescent="0.15">
      <c r="A55" s="697"/>
      <c r="B55" s="698"/>
      <c r="C55" s="702"/>
      <c r="D55" s="455" t="s">
        <v>188</v>
      </c>
      <c r="E55" s="456" t="s">
        <v>512</v>
      </c>
      <c r="F55" s="456" t="s">
        <v>513</v>
      </c>
      <c r="G55" s="453" t="s">
        <v>192</v>
      </c>
    </row>
    <row r="56" spans="1:7" s="62" customFormat="1" ht="36" customHeight="1" x14ac:dyDescent="0.15">
      <c r="A56" s="697"/>
      <c r="B56" s="698"/>
      <c r="C56" s="702"/>
      <c r="D56" s="453" t="s">
        <v>474</v>
      </c>
      <c r="E56" s="457" t="s">
        <v>475</v>
      </c>
      <c r="F56" s="456" t="s">
        <v>514</v>
      </c>
      <c r="G56" s="453" t="s">
        <v>497</v>
      </c>
    </row>
    <row r="57" spans="1:7" s="62" customFormat="1" ht="36" customHeight="1" x14ac:dyDescent="0.15">
      <c r="A57" s="699"/>
      <c r="B57" s="700"/>
      <c r="C57" s="703"/>
      <c r="D57" s="455" t="s">
        <v>188</v>
      </c>
      <c r="E57" s="456" t="s">
        <v>217</v>
      </c>
      <c r="F57" s="456" t="s">
        <v>217</v>
      </c>
      <c r="G57" s="453" t="s">
        <v>192</v>
      </c>
    </row>
    <row r="58" spans="1:7" s="62" customFormat="1" ht="36" customHeight="1" x14ac:dyDescent="0.15">
      <c r="A58" s="683"/>
      <c r="B58" s="683"/>
      <c r="C58" s="682" t="s">
        <v>219</v>
      </c>
      <c r="D58" s="453" t="s">
        <v>218</v>
      </c>
      <c r="E58" s="456" t="s">
        <v>220</v>
      </c>
      <c r="F58" s="456" t="s">
        <v>220</v>
      </c>
      <c r="G58" s="463" t="s">
        <v>515</v>
      </c>
    </row>
    <row r="59" spans="1:7" s="62" customFormat="1" ht="36" customHeight="1" x14ac:dyDescent="0.15">
      <c r="A59" s="683"/>
      <c r="B59" s="683"/>
      <c r="C59" s="683"/>
      <c r="D59" s="453" t="s">
        <v>218</v>
      </c>
      <c r="E59" s="454" t="s">
        <v>462</v>
      </c>
      <c r="F59" s="456" t="s">
        <v>516</v>
      </c>
      <c r="G59" s="463" t="s">
        <v>517</v>
      </c>
    </row>
    <row r="60" spans="1:7" s="62" customFormat="1" ht="36" customHeight="1" x14ac:dyDescent="0.15">
      <c r="A60" s="683"/>
      <c r="B60" s="683"/>
      <c r="C60" s="683"/>
      <c r="D60" s="453" t="s">
        <v>218</v>
      </c>
      <c r="E60" s="453" t="s">
        <v>221</v>
      </c>
      <c r="F60" s="453" t="s">
        <v>221</v>
      </c>
      <c r="G60" s="453" t="s">
        <v>222</v>
      </c>
    </row>
    <row r="61" spans="1:7" s="62" customFormat="1" ht="36" customHeight="1" x14ac:dyDescent="0.15">
      <c r="A61" s="683"/>
      <c r="B61" s="683"/>
      <c r="C61" s="683"/>
      <c r="D61" s="453" t="s">
        <v>218</v>
      </c>
      <c r="E61" s="453" t="s">
        <v>223</v>
      </c>
      <c r="F61" s="453" t="s">
        <v>223</v>
      </c>
      <c r="G61" s="453" t="s">
        <v>222</v>
      </c>
    </row>
    <row r="62" spans="1:7" s="62" customFormat="1" ht="36" customHeight="1" x14ac:dyDescent="0.15">
      <c r="A62" s="683"/>
      <c r="B62" s="683"/>
      <c r="C62" s="683"/>
      <c r="D62" s="453" t="s">
        <v>218</v>
      </c>
      <c r="E62" s="466" t="s">
        <v>224</v>
      </c>
      <c r="F62" s="471" t="s">
        <v>224</v>
      </c>
      <c r="G62" s="453" t="s">
        <v>222</v>
      </c>
    </row>
    <row r="63" spans="1:7" s="62" customFormat="1" ht="36" customHeight="1" x14ac:dyDescent="0.15">
      <c r="A63" s="683"/>
      <c r="B63" s="683"/>
      <c r="C63" s="683"/>
      <c r="D63" s="453" t="s">
        <v>218</v>
      </c>
      <c r="E63" s="466" t="s">
        <v>225</v>
      </c>
      <c r="F63" s="471" t="s">
        <v>225</v>
      </c>
      <c r="G63" s="453" t="s">
        <v>222</v>
      </c>
    </row>
    <row r="64" spans="1:7" s="62" customFormat="1" ht="36" customHeight="1" x14ac:dyDescent="0.15">
      <c r="A64" s="683"/>
      <c r="B64" s="683"/>
      <c r="C64" s="683"/>
      <c r="D64" s="453" t="s">
        <v>218</v>
      </c>
      <c r="E64" s="466" t="s">
        <v>226</v>
      </c>
      <c r="F64" s="471" t="s">
        <v>226</v>
      </c>
      <c r="G64" s="463" t="s">
        <v>515</v>
      </c>
    </row>
    <row r="65" spans="1:7" s="62" customFormat="1" ht="36" customHeight="1" x14ac:dyDescent="0.15">
      <c r="A65" s="683"/>
      <c r="B65" s="683"/>
      <c r="C65" s="683"/>
      <c r="D65" s="453" t="s">
        <v>218</v>
      </c>
      <c r="E65" s="454" t="s">
        <v>462</v>
      </c>
      <c r="F65" s="472" t="s">
        <v>518</v>
      </c>
      <c r="G65" s="463" t="s">
        <v>517</v>
      </c>
    </row>
    <row r="66" spans="1:7" s="62" customFormat="1" ht="36" customHeight="1" x14ac:dyDescent="0.15">
      <c r="A66" s="683"/>
      <c r="B66" s="683"/>
      <c r="C66" s="683"/>
      <c r="D66" s="453" t="s">
        <v>218</v>
      </c>
      <c r="E66" s="466" t="s">
        <v>227</v>
      </c>
      <c r="F66" s="471" t="s">
        <v>227</v>
      </c>
      <c r="G66" s="463" t="s">
        <v>515</v>
      </c>
    </row>
    <row r="67" spans="1:7" s="62" customFormat="1" ht="36" customHeight="1" x14ac:dyDescent="0.15">
      <c r="A67" s="683"/>
      <c r="B67" s="683"/>
      <c r="C67" s="683"/>
      <c r="D67" s="453" t="s">
        <v>218</v>
      </c>
      <c r="E67" s="466" t="s">
        <v>228</v>
      </c>
      <c r="F67" s="471" t="s">
        <v>228</v>
      </c>
      <c r="G67" s="453" t="s">
        <v>222</v>
      </c>
    </row>
    <row r="68" spans="1:7" s="62" customFormat="1" ht="36" customHeight="1" x14ac:dyDescent="0.15">
      <c r="A68" s="683"/>
      <c r="B68" s="683"/>
      <c r="C68" s="683"/>
      <c r="D68" s="453" t="s">
        <v>218</v>
      </c>
      <c r="E68" s="461" t="s">
        <v>229</v>
      </c>
      <c r="F68" s="461" t="s">
        <v>229</v>
      </c>
      <c r="G68" s="453" t="s">
        <v>222</v>
      </c>
    </row>
    <row r="69" spans="1:7" s="62" customFormat="1" ht="36" customHeight="1" x14ac:dyDescent="0.15">
      <c r="A69" s="683"/>
      <c r="B69" s="683"/>
      <c r="C69" s="683"/>
      <c r="D69" s="453" t="s">
        <v>218</v>
      </c>
      <c r="E69" s="461" t="s">
        <v>230</v>
      </c>
      <c r="F69" s="461" t="s">
        <v>230</v>
      </c>
      <c r="G69" s="453" t="s">
        <v>222</v>
      </c>
    </row>
    <row r="70" spans="1:7" s="62" customFormat="1" ht="36" customHeight="1" x14ac:dyDescent="0.15">
      <c r="A70" s="683"/>
      <c r="B70" s="683"/>
      <c r="C70" s="683"/>
      <c r="D70" s="453" t="s">
        <v>218</v>
      </c>
      <c r="E70" s="461" t="s">
        <v>231</v>
      </c>
      <c r="F70" s="461" t="s">
        <v>231</v>
      </c>
      <c r="G70" s="453" t="s">
        <v>222</v>
      </c>
    </row>
    <row r="71" spans="1:7" s="62" customFormat="1" ht="36" customHeight="1" x14ac:dyDescent="0.15">
      <c r="A71" s="683"/>
      <c r="B71" s="683"/>
      <c r="C71" s="683"/>
      <c r="D71" s="453" t="s">
        <v>218</v>
      </c>
      <c r="E71" s="461" t="s">
        <v>232</v>
      </c>
      <c r="F71" s="461" t="s">
        <v>232</v>
      </c>
      <c r="G71" s="453" t="s">
        <v>222</v>
      </c>
    </row>
    <row r="72" spans="1:7" s="62" customFormat="1" ht="36" customHeight="1" x14ac:dyDescent="0.15">
      <c r="A72" s="683"/>
      <c r="B72" s="683"/>
      <c r="C72" s="683"/>
      <c r="D72" s="453" t="s">
        <v>218</v>
      </c>
      <c r="E72" s="460" t="s">
        <v>233</v>
      </c>
      <c r="F72" s="460" t="s">
        <v>233</v>
      </c>
      <c r="G72" s="453" t="s">
        <v>222</v>
      </c>
    </row>
    <row r="73" spans="1:7" s="62" customFormat="1" ht="36" customHeight="1" x14ac:dyDescent="0.15">
      <c r="A73" s="683"/>
      <c r="B73" s="683"/>
      <c r="C73" s="684"/>
      <c r="D73" s="453" t="s">
        <v>218</v>
      </c>
      <c r="E73" s="460" t="s">
        <v>234</v>
      </c>
      <c r="F73" s="460" t="s">
        <v>234</v>
      </c>
      <c r="G73" s="453" t="s">
        <v>222</v>
      </c>
    </row>
    <row r="74" spans="1:7" s="62" customFormat="1" ht="36" customHeight="1" x14ac:dyDescent="0.15">
      <c r="A74" s="683"/>
      <c r="B74" s="683"/>
      <c r="C74" s="682" t="s">
        <v>235</v>
      </c>
      <c r="D74" s="453" t="s">
        <v>218</v>
      </c>
      <c r="E74" s="461" t="s">
        <v>236</v>
      </c>
      <c r="F74" s="461" t="s">
        <v>236</v>
      </c>
      <c r="G74" s="453" t="s">
        <v>222</v>
      </c>
    </row>
    <row r="75" spans="1:7" s="62" customFormat="1" ht="36" customHeight="1" x14ac:dyDescent="0.15">
      <c r="A75" s="683"/>
      <c r="B75" s="683"/>
      <c r="C75" s="683"/>
      <c r="D75" s="453" t="s">
        <v>218</v>
      </c>
      <c r="E75" s="461" t="s">
        <v>237</v>
      </c>
      <c r="F75" s="461" t="s">
        <v>237</v>
      </c>
      <c r="G75" s="453" t="s">
        <v>222</v>
      </c>
    </row>
    <row r="76" spans="1:7" s="62" customFormat="1" ht="36" customHeight="1" x14ac:dyDescent="0.15">
      <c r="A76" s="683"/>
      <c r="B76" s="683"/>
      <c r="C76" s="683"/>
      <c r="D76" s="453" t="s">
        <v>218</v>
      </c>
      <c r="E76" s="461" t="s">
        <v>238</v>
      </c>
      <c r="F76" s="461" t="s">
        <v>238</v>
      </c>
      <c r="G76" s="453" t="s">
        <v>222</v>
      </c>
    </row>
    <row r="77" spans="1:7" s="62" customFormat="1" ht="36" customHeight="1" x14ac:dyDescent="0.15">
      <c r="A77" s="683"/>
      <c r="B77" s="683"/>
      <c r="C77" s="683"/>
      <c r="D77" s="453" t="s">
        <v>218</v>
      </c>
      <c r="E77" s="461" t="s">
        <v>239</v>
      </c>
      <c r="F77" s="461" t="s">
        <v>239</v>
      </c>
      <c r="G77" s="453" t="s">
        <v>222</v>
      </c>
    </row>
    <row r="78" spans="1:7" s="62" customFormat="1" ht="36" customHeight="1" x14ac:dyDescent="0.15">
      <c r="A78" s="683"/>
      <c r="B78" s="683"/>
      <c r="C78" s="683"/>
      <c r="D78" s="453" t="s">
        <v>218</v>
      </c>
      <c r="E78" s="461" t="s">
        <v>240</v>
      </c>
      <c r="F78" s="461" t="s">
        <v>240</v>
      </c>
      <c r="G78" s="453" t="s">
        <v>222</v>
      </c>
    </row>
    <row r="79" spans="1:7" s="62" customFormat="1" ht="36" customHeight="1" x14ac:dyDescent="0.15">
      <c r="A79" s="683"/>
      <c r="B79" s="683"/>
      <c r="C79" s="683"/>
      <c r="D79" s="453" t="s">
        <v>218</v>
      </c>
      <c r="E79" s="461" t="s">
        <v>241</v>
      </c>
      <c r="F79" s="461" t="s">
        <v>241</v>
      </c>
      <c r="G79" s="453" t="s">
        <v>222</v>
      </c>
    </row>
    <row r="80" spans="1:7" s="62" customFormat="1" ht="36" customHeight="1" x14ac:dyDescent="0.15">
      <c r="A80" s="683"/>
      <c r="B80" s="683"/>
      <c r="C80" s="683"/>
      <c r="D80" s="453" t="s">
        <v>218</v>
      </c>
      <c r="E80" s="461" t="s">
        <v>242</v>
      </c>
      <c r="F80" s="461" t="s">
        <v>242</v>
      </c>
      <c r="G80" s="453" t="s">
        <v>222</v>
      </c>
    </row>
    <row r="81" spans="1:7" s="62" customFormat="1" ht="36" customHeight="1" x14ac:dyDescent="0.15">
      <c r="A81" s="683"/>
      <c r="B81" s="684"/>
      <c r="C81" s="684"/>
      <c r="D81" s="453" t="s">
        <v>218</v>
      </c>
      <c r="E81" s="460" t="s">
        <v>243</v>
      </c>
      <c r="F81" s="460" t="s">
        <v>243</v>
      </c>
      <c r="G81" s="453" t="s">
        <v>222</v>
      </c>
    </row>
    <row r="82" spans="1:7" s="62" customFormat="1" ht="36" customHeight="1" x14ac:dyDescent="0.15">
      <c r="A82" s="683"/>
      <c r="B82" s="682" t="s">
        <v>244</v>
      </c>
      <c r="C82" s="685" t="s">
        <v>245</v>
      </c>
      <c r="D82" s="455" t="s">
        <v>188</v>
      </c>
      <c r="E82" s="460" t="s">
        <v>246</v>
      </c>
      <c r="F82" s="460" t="s">
        <v>246</v>
      </c>
      <c r="G82" s="453" t="s">
        <v>192</v>
      </c>
    </row>
    <row r="83" spans="1:7" s="62" customFormat="1" ht="36" customHeight="1" x14ac:dyDescent="0.15">
      <c r="A83" s="683"/>
      <c r="B83" s="683"/>
      <c r="C83" s="686"/>
      <c r="D83" s="455" t="s">
        <v>188</v>
      </c>
      <c r="E83" s="456" t="s">
        <v>247</v>
      </c>
      <c r="F83" s="456" t="s">
        <v>247</v>
      </c>
      <c r="G83" s="453" t="s">
        <v>192</v>
      </c>
    </row>
    <row r="84" spans="1:7" s="62" customFormat="1" ht="36" customHeight="1" x14ac:dyDescent="0.15">
      <c r="A84" s="683"/>
      <c r="B84" s="683"/>
      <c r="C84" s="686"/>
      <c r="D84" s="455" t="s">
        <v>188</v>
      </c>
      <c r="E84" s="461" t="s">
        <v>519</v>
      </c>
      <c r="F84" s="461" t="s">
        <v>519</v>
      </c>
      <c r="G84" s="453" t="s">
        <v>192</v>
      </c>
    </row>
    <row r="85" spans="1:7" s="62" customFormat="1" ht="36" customHeight="1" x14ac:dyDescent="0.15">
      <c r="A85" s="683"/>
      <c r="B85" s="683"/>
      <c r="C85" s="687"/>
      <c r="D85" s="455" t="s">
        <v>188</v>
      </c>
      <c r="E85" s="461" t="s">
        <v>520</v>
      </c>
      <c r="F85" s="461" t="s">
        <v>520</v>
      </c>
      <c r="G85" s="453" t="s">
        <v>192</v>
      </c>
    </row>
    <row r="86" spans="1:7" s="62" customFormat="1" ht="36" customHeight="1" x14ac:dyDescent="0.15">
      <c r="A86" s="683"/>
      <c r="B86" s="683"/>
      <c r="C86" s="685" t="s">
        <v>248</v>
      </c>
      <c r="D86" s="455" t="s">
        <v>188</v>
      </c>
      <c r="E86" s="456" t="s">
        <v>249</v>
      </c>
      <c r="F86" s="456" t="s">
        <v>249</v>
      </c>
      <c r="G86" s="453" t="s">
        <v>192</v>
      </c>
    </row>
    <row r="87" spans="1:7" s="62" customFormat="1" ht="36" customHeight="1" x14ac:dyDescent="0.15">
      <c r="A87" s="684"/>
      <c r="B87" s="684"/>
      <c r="C87" s="687"/>
      <c r="D87" s="455" t="s">
        <v>188</v>
      </c>
      <c r="E87" s="456" t="s">
        <v>250</v>
      </c>
      <c r="F87" s="456" t="s">
        <v>250</v>
      </c>
      <c r="G87" s="453" t="s">
        <v>192</v>
      </c>
    </row>
    <row r="88" spans="1:7" s="62" customFormat="1" ht="36" customHeight="1" x14ac:dyDescent="0.15">
      <c r="A88" s="679" t="s">
        <v>251</v>
      </c>
      <c r="B88" s="670"/>
      <c r="C88" s="671"/>
      <c r="D88" s="453" t="s">
        <v>252</v>
      </c>
      <c r="E88" s="464" t="s">
        <v>253</v>
      </c>
      <c r="F88" s="464" t="s">
        <v>253</v>
      </c>
      <c r="G88" s="453" t="s">
        <v>254</v>
      </c>
    </row>
    <row r="89" spans="1:7" s="62" customFormat="1" ht="36" customHeight="1" x14ac:dyDescent="0.15">
      <c r="A89" s="680"/>
      <c r="B89" s="672"/>
      <c r="C89" s="673"/>
      <c r="D89" s="453" t="s">
        <v>252</v>
      </c>
      <c r="E89" s="461" t="s">
        <v>255</v>
      </c>
      <c r="F89" s="461" t="s">
        <v>255</v>
      </c>
      <c r="G89" s="453" t="s">
        <v>256</v>
      </c>
    </row>
    <row r="90" spans="1:7" s="62" customFormat="1" ht="36" customHeight="1" x14ac:dyDescent="0.15">
      <c r="A90" s="680"/>
      <c r="B90" s="672"/>
      <c r="C90" s="673"/>
      <c r="D90" s="453" t="s">
        <v>252</v>
      </c>
      <c r="E90" s="464" t="s">
        <v>257</v>
      </c>
      <c r="F90" s="464" t="s">
        <v>257</v>
      </c>
      <c r="G90" s="463" t="s">
        <v>256</v>
      </c>
    </row>
    <row r="91" spans="1:7" s="62" customFormat="1" ht="36" customHeight="1" x14ac:dyDescent="0.15">
      <c r="A91" s="680"/>
      <c r="B91" s="672"/>
      <c r="C91" s="673"/>
      <c r="D91" s="453" t="s">
        <v>252</v>
      </c>
      <c r="E91" s="453" t="s">
        <v>258</v>
      </c>
      <c r="F91" s="453" t="s">
        <v>258</v>
      </c>
      <c r="G91" s="463" t="s">
        <v>256</v>
      </c>
    </row>
    <row r="92" spans="1:7" s="62" customFormat="1" ht="36" customHeight="1" x14ac:dyDescent="0.15">
      <c r="A92" s="680"/>
      <c r="B92" s="672"/>
      <c r="C92" s="673"/>
      <c r="D92" s="453" t="s">
        <v>252</v>
      </c>
      <c r="E92" s="453" t="s">
        <v>259</v>
      </c>
      <c r="F92" s="453" t="s">
        <v>259</v>
      </c>
      <c r="G92" s="463" t="s">
        <v>256</v>
      </c>
    </row>
    <row r="93" spans="1:7" s="62" customFormat="1" ht="36" customHeight="1" x14ac:dyDescent="0.15">
      <c r="A93" s="680"/>
      <c r="B93" s="672"/>
      <c r="C93" s="673"/>
      <c r="D93" s="453" t="s">
        <v>252</v>
      </c>
      <c r="E93" s="461" t="s">
        <v>260</v>
      </c>
      <c r="F93" s="461" t="s">
        <v>260</v>
      </c>
      <c r="G93" s="453" t="s">
        <v>256</v>
      </c>
    </row>
    <row r="94" spans="1:7" s="62" customFormat="1" ht="36" customHeight="1" x14ac:dyDescent="0.15">
      <c r="A94" s="680"/>
      <c r="B94" s="672"/>
      <c r="C94" s="673"/>
      <c r="D94" s="453" t="s">
        <v>252</v>
      </c>
      <c r="E94" s="461" t="s">
        <v>261</v>
      </c>
      <c r="F94" s="461" t="s">
        <v>261</v>
      </c>
      <c r="G94" s="461" t="s">
        <v>501</v>
      </c>
    </row>
    <row r="95" spans="1:7" s="62" customFormat="1" ht="36" customHeight="1" x14ac:dyDescent="0.15">
      <c r="A95" s="680"/>
      <c r="B95" s="672"/>
      <c r="C95" s="673"/>
      <c r="D95" s="453" t="s">
        <v>252</v>
      </c>
      <c r="E95" s="453" t="s">
        <v>262</v>
      </c>
      <c r="F95" s="453" t="s">
        <v>262</v>
      </c>
      <c r="G95" s="453" t="s">
        <v>256</v>
      </c>
    </row>
    <row r="96" spans="1:7" s="62" customFormat="1" ht="36" customHeight="1" x14ac:dyDescent="0.15">
      <c r="A96" s="680"/>
      <c r="B96" s="672"/>
      <c r="C96" s="673"/>
      <c r="D96" s="453" t="s">
        <v>252</v>
      </c>
      <c r="E96" s="453" t="s">
        <v>263</v>
      </c>
      <c r="F96" s="453" t="s">
        <v>263</v>
      </c>
      <c r="G96" s="453" t="s">
        <v>498</v>
      </c>
    </row>
    <row r="97" spans="1:7" s="62" customFormat="1" ht="36" customHeight="1" x14ac:dyDescent="0.15">
      <c r="A97" s="680"/>
      <c r="B97" s="672"/>
      <c r="C97" s="673"/>
      <c r="D97" s="453" t="s">
        <v>252</v>
      </c>
      <c r="E97" s="456" t="s">
        <v>264</v>
      </c>
      <c r="F97" s="456" t="s">
        <v>264</v>
      </c>
      <c r="G97" s="453" t="s">
        <v>256</v>
      </c>
    </row>
    <row r="98" spans="1:7" s="62" customFormat="1" ht="36" customHeight="1" x14ac:dyDescent="0.15">
      <c r="A98" s="680"/>
      <c r="B98" s="672"/>
      <c r="C98" s="673"/>
      <c r="D98" s="453" t="s">
        <v>252</v>
      </c>
      <c r="E98" s="456" t="s">
        <v>265</v>
      </c>
      <c r="F98" s="456" t="s">
        <v>265</v>
      </c>
      <c r="G98" s="453" t="s">
        <v>256</v>
      </c>
    </row>
    <row r="99" spans="1:7" s="62" customFormat="1" ht="36" customHeight="1" x14ac:dyDescent="0.15">
      <c r="A99" s="680"/>
      <c r="B99" s="672"/>
      <c r="C99" s="673"/>
      <c r="D99" s="453" t="s">
        <v>252</v>
      </c>
      <c r="E99" s="456" t="s">
        <v>266</v>
      </c>
      <c r="F99" s="456" t="s">
        <v>266</v>
      </c>
      <c r="G99" s="453" t="s">
        <v>256</v>
      </c>
    </row>
    <row r="100" spans="1:7" s="62" customFormat="1" ht="36" customHeight="1" x14ac:dyDescent="0.15">
      <c r="A100" s="680"/>
      <c r="B100" s="672"/>
      <c r="C100" s="673"/>
      <c r="D100" s="453" t="s">
        <v>252</v>
      </c>
      <c r="E100" s="456" t="s">
        <v>267</v>
      </c>
      <c r="F100" s="456" t="s">
        <v>267</v>
      </c>
      <c r="G100" s="453" t="s">
        <v>256</v>
      </c>
    </row>
    <row r="101" spans="1:7" s="62" customFormat="1" ht="36" customHeight="1" x14ac:dyDescent="0.15">
      <c r="A101" s="680"/>
      <c r="B101" s="672"/>
      <c r="C101" s="673"/>
      <c r="D101" s="453" t="s">
        <v>252</v>
      </c>
      <c r="E101" s="456" t="s">
        <v>268</v>
      </c>
      <c r="F101" s="456" t="s">
        <v>268</v>
      </c>
      <c r="G101" s="453" t="s">
        <v>256</v>
      </c>
    </row>
    <row r="102" spans="1:7" s="62" customFormat="1" ht="36" customHeight="1" x14ac:dyDescent="0.15">
      <c r="A102" s="680"/>
      <c r="B102" s="672"/>
      <c r="C102" s="673"/>
      <c r="D102" s="453" t="s">
        <v>252</v>
      </c>
      <c r="E102" s="461" t="s">
        <v>269</v>
      </c>
      <c r="F102" s="461" t="s">
        <v>269</v>
      </c>
      <c r="G102" s="453" t="s">
        <v>256</v>
      </c>
    </row>
    <row r="103" spans="1:7" s="62" customFormat="1" ht="36" customHeight="1" x14ac:dyDescent="0.15">
      <c r="A103" s="680"/>
      <c r="B103" s="672"/>
      <c r="C103" s="673"/>
      <c r="D103" s="453" t="s">
        <v>252</v>
      </c>
      <c r="E103" s="453" t="s">
        <v>270</v>
      </c>
      <c r="F103" s="453" t="s">
        <v>270</v>
      </c>
      <c r="G103" s="453" t="s">
        <v>256</v>
      </c>
    </row>
    <row r="104" spans="1:7" s="62" customFormat="1" ht="36" customHeight="1" x14ac:dyDescent="0.15">
      <c r="A104" s="680"/>
      <c r="B104" s="672"/>
      <c r="C104" s="673"/>
      <c r="D104" s="453" t="s">
        <v>252</v>
      </c>
      <c r="E104" s="467" t="s">
        <v>521</v>
      </c>
      <c r="F104" s="467" t="s">
        <v>521</v>
      </c>
      <c r="G104" s="453" t="s">
        <v>271</v>
      </c>
    </row>
    <row r="105" spans="1:7" s="62" customFormat="1" ht="36" customHeight="1" x14ac:dyDescent="0.15">
      <c r="A105" s="680"/>
      <c r="B105" s="672"/>
      <c r="C105" s="673"/>
      <c r="D105" s="453" t="s">
        <v>252</v>
      </c>
      <c r="E105" s="460" t="s">
        <v>272</v>
      </c>
      <c r="F105" s="460" t="s">
        <v>272</v>
      </c>
      <c r="G105" s="453" t="s">
        <v>256</v>
      </c>
    </row>
    <row r="106" spans="1:7" s="62" customFormat="1" ht="36" customHeight="1" x14ac:dyDescent="0.15">
      <c r="A106" s="680"/>
      <c r="B106" s="672"/>
      <c r="C106" s="673"/>
      <c r="D106" s="453" t="s">
        <v>252</v>
      </c>
      <c r="E106" s="461" t="s">
        <v>273</v>
      </c>
      <c r="F106" s="461" t="s">
        <v>273</v>
      </c>
      <c r="G106" s="453" t="s">
        <v>256</v>
      </c>
    </row>
    <row r="107" spans="1:7" s="62" customFormat="1" ht="36" customHeight="1" x14ac:dyDescent="0.15">
      <c r="A107" s="680"/>
      <c r="B107" s="672"/>
      <c r="C107" s="673"/>
      <c r="D107" s="453" t="s">
        <v>252</v>
      </c>
      <c r="E107" s="461" t="s">
        <v>274</v>
      </c>
      <c r="F107" s="461" t="s">
        <v>274</v>
      </c>
      <c r="G107" s="453" t="s">
        <v>256</v>
      </c>
    </row>
    <row r="108" spans="1:7" s="62" customFormat="1" ht="36" customHeight="1" x14ac:dyDescent="0.15">
      <c r="A108" s="680"/>
      <c r="B108" s="672"/>
      <c r="C108" s="673"/>
      <c r="D108" s="453" t="s">
        <v>252</v>
      </c>
      <c r="E108" s="461" t="s">
        <v>275</v>
      </c>
      <c r="F108" s="461" t="s">
        <v>275</v>
      </c>
      <c r="G108" s="453" t="s">
        <v>256</v>
      </c>
    </row>
    <row r="109" spans="1:7" s="62" customFormat="1" ht="36" customHeight="1" x14ac:dyDescent="0.15">
      <c r="A109" s="680"/>
      <c r="B109" s="672"/>
      <c r="C109" s="673"/>
      <c r="D109" s="453" t="s">
        <v>252</v>
      </c>
      <c r="E109" s="461" t="s">
        <v>522</v>
      </c>
      <c r="F109" s="461" t="s">
        <v>522</v>
      </c>
      <c r="G109" s="453" t="s">
        <v>256</v>
      </c>
    </row>
    <row r="110" spans="1:7" s="62" customFormat="1" ht="36" customHeight="1" x14ac:dyDescent="0.15">
      <c r="A110" s="680"/>
      <c r="B110" s="672"/>
      <c r="C110" s="673"/>
      <c r="D110" s="453" t="s">
        <v>252</v>
      </c>
      <c r="E110" s="461" t="s">
        <v>523</v>
      </c>
      <c r="F110" s="461" t="s">
        <v>523</v>
      </c>
      <c r="G110" s="453" t="s">
        <v>276</v>
      </c>
    </row>
    <row r="111" spans="1:7" s="62" customFormat="1" ht="36" customHeight="1" x14ac:dyDescent="0.15">
      <c r="A111" s="680"/>
      <c r="B111" s="672"/>
      <c r="C111" s="673"/>
      <c r="D111" s="453" t="s">
        <v>252</v>
      </c>
      <c r="E111" s="461" t="s">
        <v>277</v>
      </c>
      <c r="F111" s="461" t="s">
        <v>277</v>
      </c>
      <c r="G111" s="453" t="s">
        <v>256</v>
      </c>
    </row>
    <row r="112" spans="1:7" s="62" customFormat="1" ht="36" customHeight="1" x14ac:dyDescent="0.15">
      <c r="A112" s="680"/>
      <c r="B112" s="672"/>
      <c r="C112" s="673"/>
      <c r="D112" s="453" t="s">
        <v>252</v>
      </c>
      <c r="E112" s="453" t="s">
        <v>278</v>
      </c>
      <c r="F112" s="453" t="s">
        <v>278</v>
      </c>
      <c r="G112" s="453" t="s">
        <v>256</v>
      </c>
    </row>
    <row r="113" spans="1:7" s="62" customFormat="1" ht="36" customHeight="1" x14ac:dyDescent="0.15">
      <c r="A113" s="680"/>
      <c r="B113" s="672"/>
      <c r="C113" s="673"/>
      <c r="D113" s="453" t="s">
        <v>252</v>
      </c>
      <c r="E113" s="456" t="s">
        <v>279</v>
      </c>
      <c r="F113" s="456" t="s">
        <v>279</v>
      </c>
      <c r="G113" s="453" t="s">
        <v>256</v>
      </c>
    </row>
    <row r="114" spans="1:7" s="62" customFormat="1" ht="36" customHeight="1" x14ac:dyDescent="0.15">
      <c r="A114" s="680"/>
      <c r="B114" s="672"/>
      <c r="C114" s="673"/>
      <c r="D114" s="453" t="s">
        <v>252</v>
      </c>
      <c r="E114" s="456" t="s">
        <v>280</v>
      </c>
      <c r="F114" s="456" t="s">
        <v>280</v>
      </c>
      <c r="G114" s="453" t="s">
        <v>256</v>
      </c>
    </row>
    <row r="115" spans="1:7" s="62" customFormat="1" ht="36" customHeight="1" x14ac:dyDescent="0.15">
      <c r="A115" s="680"/>
      <c r="B115" s="672"/>
      <c r="C115" s="673"/>
      <c r="D115" s="453" t="s">
        <v>252</v>
      </c>
      <c r="E115" s="456" t="s">
        <v>281</v>
      </c>
      <c r="F115" s="456" t="s">
        <v>281</v>
      </c>
      <c r="G115" s="453" t="s">
        <v>256</v>
      </c>
    </row>
    <row r="116" spans="1:7" s="62" customFormat="1" ht="36" customHeight="1" x14ac:dyDescent="0.15">
      <c r="A116" s="680"/>
      <c r="B116" s="672"/>
      <c r="C116" s="673"/>
      <c r="D116" s="453" t="s">
        <v>252</v>
      </c>
      <c r="E116" s="456" t="s">
        <v>282</v>
      </c>
      <c r="F116" s="456" t="s">
        <v>282</v>
      </c>
      <c r="G116" s="453" t="s">
        <v>256</v>
      </c>
    </row>
    <row r="117" spans="1:7" s="62" customFormat="1" ht="36" customHeight="1" x14ac:dyDescent="0.15">
      <c r="A117" s="680"/>
      <c r="B117" s="672"/>
      <c r="C117" s="673"/>
      <c r="D117" s="453" t="s">
        <v>252</v>
      </c>
      <c r="E117" s="456" t="s">
        <v>283</v>
      </c>
      <c r="F117" s="456" t="s">
        <v>283</v>
      </c>
      <c r="G117" s="453" t="s">
        <v>256</v>
      </c>
    </row>
    <row r="118" spans="1:7" s="62" customFormat="1" ht="36" customHeight="1" x14ac:dyDescent="0.15">
      <c r="A118" s="680"/>
      <c r="B118" s="672"/>
      <c r="C118" s="673"/>
      <c r="D118" s="453" t="s">
        <v>252</v>
      </c>
      <c r="E118" s="456" t="s">
        <v>284</v>
      </c>
      <c r="F118" s="456" t="s">
        <v>284</v>
      </c>
      <c r="G118" s="453" t="s">
        <v>256</v>
      </c>
    </row>
    <row r="119" spans="1:7" s="62" customFormat="1" ht="36" customHeight="1" x14ac:dyDescent="0.15">
      <c r="A119" s="680"/>
      <c r="B119" s="672"/>
      <c r="C119" s="673"/>
      <c r="D119" s="453" t="s">
        <v>252</v>
      </c>
      <c r="E119" s="461" t="s">
        <v>285</v>
      </c>
      <c r="F119" s="461" t="s">
        <v>285</v>
      </c>
      <c r="G119" s="453" t="s">
        <v>256</v>
      </c>
    </row>
    <row r="120" spans="1:7" s="62" customFormat="1" ht="36" customHeight="1" x14ac:dyDescent="0.15">
      <c r="A120" s="680"/>
      <c r="B120" s="672"/>
      <c r="C120" s="673"/>
      <c r="D120" s="453" t="s">
        <v>252</v>
      </c>
      <c r="E120" s="456" t="s">
        <v>286</v>
      </c>
      <c r="F120" s="456" t="s">
        <v>286</v>
      </c>
      <c r="G120" s="453" t="s">
        <v>256</v>
      </c>
    </row>
    <row r="121" spans="1:7" s="62" customFormat="1" ht="36" customHeight="1" x14ac:dyDescent="0.15">
      <c r="A121" s="680"/>
      <c r="B121" s="672"/>
      <c r="C121" s="673"/>
      <c r="D121" s="453" t="s">
        <v>252</v>
      </c>
      <c r="E121" s="456" t="s">
        <v>287</v>
      </c>
      <c r="F121" s="456" t="s">
        <v>287</v>
      </c>
      <c r="G121" s="453" t="s">
        <v>256</v>
      </c>
    </row>
    <row r="122" spans="1:7" s="62" customFormat="1" ht="36" customHeight="1" x14ac:dyDescent="0.15">
      <c r="A122" s="680"/>
      <c r="B122" s="672"/>
      <c r="C122" s="673"/>
      <c r="D122" s="453" t="s">
        <v>252</v>
      </c>
      <c r="E122" s="461" t="s">
        <v>288</v>
      </c>
      <c r="F122" s="461" t="s">
        <v>288</v>
      </c>
      <c r="G122" s="453" t="s">
        <v>158</v>
      </c>
    </row>
    <row r="123" spans="1:7" s="62" customFormat="1" ht="36" customHeight="1" x14ac:dyDescent="0.15">
      <c r="A123" s="680"/>
      <c r="B123" s="672"/>
      <c r="C123" s="673"/>
      <c r="D123" s="453" t="s">
        <v>252</v>
      </c>
      <c r="E123" s="461" t="s">
        <v>289</v>
      </c>
      <c r="F123" s="461" t="s">
        <v>524</v>
      </c>
      <c r="G123" s="453" t="s">
        <v>256</v>
      </c>
    </row>
    <row r="124" spans="1:7" s="62" customFormat="1" ht="36" customHeight="1" x14ac:dyDescent="0.15">
      <c r="A124" s="680"/>
      <c r="B124" s="672"/>
      <c r="C124" s="673"/>
      <c r="D124" s="453" t="s">
        <v>252</v>
      </c>
      <c r="E124" s="461" t="s">
        <v>290</v>
      </c>
      <c r="F124" s="461" t="s">
        <v>290</v>
      </c>
      <c r="G124" s="453" t="s">
        <v>256</v>
      </c>
    </row>
    <row r="125" spans="1:7" s="62" customFormat="1" ht="36" customHeight="1" x14ac:dyDescent="0.15">
      <c r="A125" s="680"/>
      <c r="B125" s="672"/>
      <c r="C125" s="673"/>
      <c r="D125" s="453" t="s">
        <v>252</v>
      </c>
      <c r="E125" s="461" t="s">
        <v>291</v>
      </c>
      <c r="F125" s="461" t="s">
        <v>291</v>
      </c>
      <c r="G125" s="453" t="s">
        <v>256</v>
      </c>
    </row>
    <row r="126" spans="1:7" s="62" customFormat="1" ht="36" customHeight="1" x14ac:dyDescent="0.15">
      <c r="A126" s="680"/>
      <c r="B126" s="672"/>
      <c r="C126" s="673"/>
      <c r="D126" s="453" t="s">
        <v>252</v>
      </c>
      <c r="E126" s="456" t="s">
        <v>292</v>
      </c>
      <c r="F126" s="456" t="s">
        <v>292</v>
      </c>
      <c r="G126" s="453" t="s">
        <v>256</v>
      </c>
    </row>
    <row r="127" spans="1:7" s="62" customFormat="1" ht="36" customHeight="1" x14ac:dyDescent="0.15">
      <c r="A127" s="680"/>
      <c r="B127" s="672"/>
      <c r="C127" s="673"/>
      <c r="D127" s="453" t="s">
        <v>252</v>
      </c>
      <c r="E127" s="461" t="s">
        <v>293</v>
      </c>
      <c r="F127" s="461" t="s">
        <v>293</v>
      </c>
      <c r="G127" s="453" t="s">
        <v>256</v>
      </c>
    </row>
    <row r="128" spans="1:7" s="62" customFormat="1" ht="36" customHeight="1" x14ac:dyDescent="0.15">
      <c r="A128" s="680"/>
      <c r="B128" s="672"/>
      <c r="C128" s="673"/>
      <c r="D128" s="453" t="s">
        <v>252</v>
      </c>
      <c r="E128" s="456" t="s">
        <v>294</v>
      </c>
      <c r="F128" s="456" t="s">
        <v>294</v>
      </c>
      <c r="G128" s="453" t="s">
        <v>222</v>
      </c>
    </row>
    <row r="129" spans="1:7" s="62" customFormat="1" ht="36" customHeight="1" x14ac:dyDescent="0.15">
      <c r="A129" s="680"/>
      <c r="B129" s="672"/>
      <c r="C129" s="673"/>
      <c r="D129" s="453" t="s">
        <v>252</v>
      </c>
      <c r="E129" s="461" t="s">
        <v>295</v>
      </c>
      <c r="F129" s="461" t="s">
        <v>295</v>
      </c>
      <c r="G129" s="453" t="s">
        <v>271</v>
      </c>
    </row>
    <row r="130" spans="1:7" s="62" customFormat="1" ht="36" customHeight="1" x14ac:dyDescent="0.15">
      <c r="A130" s="680"/>
      <c r="B130" s="672"/>
      <c r="C130" s="673"/>
      <c r="D130" s="453" t="s">
        <v>252</v>
      </c>
      <c r="E130" s="461" t="s">
        <v>296</v>
      </c>
      <c r="F130" s="461" t="s">
        <v>296</v>
      </c>
      <c r="G130" s="463" t="s">
        <v>256</v>
      </c>
    </row>
    <row r="131" spans="1:7" s="62" customFormat="1" ht="36" customHeight="1" x14ac:dyDescent="0.15">
      <c r="A131" s="680"/>
      <c r="B131" s="672"/>
      <c r="C131" s="673"/>
      <c r="D131" s="453" t="s">
        <v>252</v>
      </c>
      <c r="E131" s="461" t="s">
        <v>297</v>
      </c>
      <c r="F131" s="461" t="s">
        <v>297</v>
      </c>
      <c r="G131" s="453" t="s">
        <v>256</v>
      </c>
    </row>
    <row r="132" spans="1:7" s="62" customFormat="1" ht="36" customHeight="1" x14ac:dyDescent="0.15">
      <c r="A132" s="680"/>
      <c r="B132" s="672"/>
      <c r="C132" s="673"/>
      <c r="D132" s="453" t="s">
        <v>252</v>
      </c>
      <c r="E132" s="461" t="s">
        <v>298</v>
      </c>
      <c r="F132" s="461" t="s">
        <v>298</v>
      </c>
      <c r="G132" s="453" t="s">
        <v>256</v>
      </c>
    </row>
    <row r="133" spans="1:7" s="62" customFormat="1" ht="36" customHeight="1" x14ac:dyDescent="0.15">
      <c r="A133" s="680"/>
      <c r="B133" s="672"/>
      <c r="C133" s="673"/>
      <c r="D133" s="453" t="s">
        <v>252</v>
      </c>
      <c r="E133" s="467" t="s">
        <v>299</v>
      </c>
      <c r="F133" s="467" t="s">
        <v>525</v>
      </c>
      <c r="G133" s="453" t="s">
        <v>256</v>
      </c>
    </row>
    <row r="134" spans="1:7" s="62" customFormat="1" ht="36" customHeight="1" x14ac:dyDescent="0.15">
      <c r="A134" s="680"/>
      <c r="B134" s="672"/>
      <c r="C134" s="673"/>
      <c r="D134" s="453" t="s">
        <v>252</v>
      </c>
      <c r="E134" s="461" t="s">
        <v>300</v>
      </c>
      <c r="F134" s="461" t="s">
        <v>300</v>
      </c>
      <c r="G134" s="463" t="s">
        <v>256</v>
      </c>
    </row>
    <row r="135" spans="1:7" s="324" customFormat="1" ht="36" customHeight="1" x14ac:dyDescent="0.15">
      <c r="A135" s="680"/>
      <c r="B135" s="672"/>
      <c r="C135" s="673"/>
      <c r="D135" s="453" t="s">
        <v>252</v>
      </c>
      <c r="E135" s="456" t="s">
        <v>301</v>
      </c>
      <c r="F135" s="456" t="s">
        <v>301</v>
      </c>
      <c r="G135" s="453" t="s">
        <v>256</v>
      </c>
    </row>
    <row r="136" spans="1:7" s="62" customFormat="1" ht="36" customHeight="1" x14ac:dyDescent="0.15">
      <c r="A136" s="680"/>
      <c r="B136" s="672"/>
      <c r="C136" s="673"/>
      <c r="D136" s="453" t="s">
        <v>252</v>
      </c>
      <c r="E136" s="456" t="s">
        <v>302</v>
      </c>
      <c r="F136" s="456" t="s">
        <v>302</v>
      </c>
      <c r="G136" s="453" t="s">
        <v>256</v>
      </c>
    </row>
    <row r="137" spans="1:7" s="62" customFormat="1" ht="36" customHeight="1" x14ac:dyDescent="0.15">
      <c r="A137" s="680"/>
      <c r="B137" s="672"/>
      <c r="C137" s="673"/>
      <c r="D137" s="453" t="s">
        <v>252</v>
      </c>
      <c r="E137" s="456" t="s">
        <v>303</v>
      </c>
      <c r="F137" s="456" t="s">
        <v>303</v>
      </c>
      <c r="G137" s="453" t="s">
        <v>256</v>
      </c>
    </row>
    <row r="138" spans="1:7" s="62" customFormat="1" ht="36" customHeight="1" x14ac:dyDescent="0.15">
      <c r="A138" s="680"/>
      <c r="B138" s="672"/>
      <c r="C138" s="673"/>
      <c r="D138" s="453" t="s">
        <v>252</v>
      </c>
      <c r="E138" s="461" t="s">
        <v>304</v>
      </c>
      <c r="F138" s="461" t="s">
        <v>304</v>
      </c>
      <c r="G138" s="463" t="s">
        <v>256</v>
      </c>
    </row>
    <row r="139" spans="1:7" s="62" customFormat="1" ht="36" customHeight="1" x14ac:dyDescent="0.15">
      <c r="A139" s="680"/>
      <c r="B139" s="672"/>
      <c r="C139" s="673"/>
      <c r="D139" s="453" t="s">
        <v>252</v>
      </c>
      <c r="E139" s="461" t="s">
        <v>305</v>
      </c>
      <c r="F139" s="461" t="s">
        <v>305</v>
      </c>
      <c r="G139" s="463" t="s">
        <v>256</v>
      </c>
    </row>
    <row r="140" spans="1:7" s="62" customFormat="1" ht="36" customHeight="1" x14ac:dyDescent="0.15">
      <c r="A140" s="680"/>
      <c r="B140" s="672"/>
      <c r="C140" s="673"/>
      <c r="D140" s="453" t="s">
        <v>252</v>
      </c>
      <c r="E140" s="461" t="s">
        <v>306</v>
      </c>
      <c r="F140" s="461" t="s">
        <v>306</v>
      </c>
      <c r="G140" s="453" t="s">
        <v>256</v>
      </c>
    </row>
    <row r="141" spans="1:7" s="62" customFormat="1" ht="36" customHeight="1" x14ac:dyDescent="0.15">
      <c r="A141" s="680"/>
      <c r="B141" s="672"/>
      <c r="C141" s="673"/>
      <c r="D141" s="453" t="s">
        <v>252</v>
      </c>
      <c r="E141" s="453" t="s">
        <v>307</v>
      </c>
      <c r="F141" s="453" t="s">
        <v>307</v>
      </c>
      <c r="G141" s="463" t="s">
        <v>256</v>
      </c>
    </row>
    <row r="142" spans="1:7" s="62" customFormat="1" ht="36" customHeight="1" x14ac:dyDescent="0.15">
      <c r="A142" s="680"/>
      <c r="B142" s="672"/>
      <c r="C142" s="673"/>
      <c r="D142" s="453" t="s">
        <v>252</v>
      </c>
      <c r="E142" s="456" t="s">
        <v>308</v>
      </c>
      <c r="F142" s="456" t="s">
        <v>308</v>
      </c>
      <c r="G142" s="453" t="s">
        <v>254</v>
      </c>
    </row>
    <row r="143" spans="1:7" s="62" customFormat="1" ht="36" customHeight="1" x14ac:dyDescent="0.15">
      <c r="A143" s="680"/>
      <c r="B143" s="672"/>
      <c r="C143" s="673"/>
      <c r="D143" s="453" t="s">
        <v>252</v>
      </c>
      <c r="E143" s="461" t="s">
        <v>309</v>
      </c>
      <c r="F143" s="461" t="s">
        <v>309</v>
      </c>
      <c r="G143" s="453" t="s">
        <v>254</v>
      </c>
    </row>
    <row r="144" spans="1:7" s="62" customFormat="1" ht="36" customHeight="1" x14ac:dyDescent="0.15">
      <c r="A144" s="680"/>
      <c r="B144" s="672"/>
      <c r="C144" s="673"/>
      <c r="D144" s="453" t="s">
        <v>252</v>
      </c>
      <c r="E144" s="456" t="s">
        <v>310</v>
      </c>
      <c r="F144" s="456" t="s">
        <v>310</v>
      </c>
      <c r="G144" s="453" t="s">
        <v>256</v>
      </c>
    </row>
    <row r="145" spans="1:7" s="62" customFormat="1" ht="36" customHeight="1" x14ac:dyDescent="0.15">
      <c r="A145" s="680"/>
      <c r="B145" s="672"/>
      <c r="C145" s="673"/>
      <c r="D145" s="453" t="s">
        <v>252</v>
      </c>
      <c r="E145" s="456" t="s">
        <v>311</v>
      </c>
      <c r="F145" s="456" t="s">
        <v>311</v>
      </c>
      <c r="G145" s="453" t="s">
        <v>254</v>
      </c>
    </row>
    <row r="146" spans="1:7" s="62" customFormat="1" ht="36" customHeight="1" x14ac:dyDescent="0.15">
      <c r="A146" s="680"/>
      <c r="B146" s="672"/>
      <c r="C146" s="673"/>
      <c r="D146" s="453" t="s">
        <v>252</v>
      </c>
      <c r="E146" s="456" t="s">
        <v>312</v>
      </c>
      <c r="F146" s="456" t="s">
        <v>312</v>
      </c>
      <c r="G146" s="453" t="s">
        <v>256</v>
      </c>
    </row>
    <row r="147" spans="1:7" s="62" customFormat="1" ht="36" customHeight="1" x14ac:dyDescent="0.15">
      <c r="A147" s="680"/>
      <c r="B147" s="672"/>
      <c r="C147" s="673"/>
      <c r="D147" s="453" t="s">
        <v>252</v>
      </c>
      <c r="E147" s="456" t="s">
        <v>313</v>
      </c>
      <c r="F147" s="456" t="s">
        <v>313</v>
      </c>
      <c r="G147" s="453" t="s">
        <v>256</v>
      </c>
    </row>
    <row r="148" spans="1:7" s="62" customFormat="1" ht="36" customHeight="1" x14ac:dyDescent="0.15">
      <c r="A148" s="680"/>
      <c r="B148" s="672"/>
      <c r="C148" s="673"/>
      <c r="D148" s="453" t="s">
        <v>252</v>
      </c>
      <c r="E148" s="453" t="s">
        <v>314</v>
      </c>
      <c r="F148" s="453" t="s">
        <v>314</v>
      </c>
      <c r="G148" s="453" t="s">
        <v>256</v>
      </c>
    </row>
    <row r="149" spans="1:7" s="62" customFormat="1" ht="36" customHeight="1" x14ac:dyDescent="0.15">
      <c r="A149" s="680"/>
      <c r="B149" s="672"/>
      <c r="C149" s="673"/>
      <c r="D149" s="453" t="s">
        <v>252</v>
      </c>
      <c r="E149" s="461" t="s">
        <v>315</v>
      </c>
      <c r="F149" s="461" t="s">
        <v>315</v>
      </c>
      <c r="G149" s="453" t="s">
        <v>256</v>
      </c>
    </row>
    <row r="150" spans="1:7" s="62" customFormat="1" ht="36" customHeight="1" x14ac:dyDescent="0.15">
      <c r="A150" s="681"/>
      <c r="B150" s="674"/>
      <c r="C150" s="675"/>
      <c r="D150" s="453" t="s">
        <v>252</v>
      </c>
      <c r="E150" s="461" t="s">
        <v>316</v>
      </c>
      <c r="F150" s="461" t="s">
        <v>316</v>
      </c>
      <c r="G150" s="453" t="s">
        <v>256</v>
      </c>
    </row>
    <row r="151" spans="1:7" s="62" customFormat="1" ht="36" customHeight="1" x14ac:dyDescent="0.15">
      <c r="A151" s="682" t="s">
        <v>317</v>
      </c>
      <c r="B151" s="679" t="s">
        <v>318</v>
      </c>
      <c r="C151" s="671"/>
      <c r="D151" s="453" t="s">
        <v>252</v>
      </c>
      <c r="E151" s="461" t="s">
        <v>319</v>
      </c>
      <c r="F151" s="461" t="s">
        <v>319</v>
      </c>
      <c r="G151" s="453" t="s">
        <v>526</v>
      </c>
    </row>
    <row r="152" spans="1:7" s="62" customFormat="1" ht="36" customHeight="1" x14ac:dyDescent="0.15">
      <c r="A152" s="683"/>
      <c r="B152" s="680"/>
      <c r="C152" s="673"/>
      <c r="D152" s="453" t="s">
        <v>252</v>
      </c>
      <c r="E152" s="461" t="s">
        <v>320</v>
      </c>
      <c r="F152" s="461" t="s">
        <v>320</v>
      </c>
      <c r="G152" s="453" t="s">
        <v>256</v>
      </c>
    </row>
    <row r="153" spans="1:7" s="62" customFormat="1" ht="36" customHeight="1" x14ac:dyDescent="0.15">
      <c r="A153" s="683"/>
      <c r="B153" s="680"/>
      <c r="C153" s="673"/>
      <c r="D153" s="453" t="s">
        <v>252</v>
      </c>
      <c r="E153" s="461" t="s">
        <v>321</v>
      </c>
      <c r="F153" s="461" t="s">
        <v>321</v>
      </c>
      <c r="G153" s="453" t="s">
        <v>256</v>
      </c>
    </row>
    <row r="154" spans="1:7" s="62" customFormat="1" ht="36" customHeight="1" x14ac:dyDescent="0.15">
      <c r="A154" s="683"/>
      <c r="B154" s="680"/>
      <c r="C154" s="673"/>
      <c r="D154" s="453" t="s">
        <v>252</v>
      </c>
      <c r="E154" s="461" t="s">
        <v>322</v>
      </c>
      <c r="F154" s="461" t="s">
        <v>322</v>
      </c>
      <c r="G154" s="453" t="s">
        <v>256</v>
      </c>
    </row>
    <row r="155" spans="1:7" s="62" customFormat="1" ht="36" customHeight="1" x14ac:dyDescent="0.15">
      <c r="A155" s="683"/>
      <c r="B155" s="680"/>
      <c r="C155" s="673"/>
      <c r="D155" s="453" t="s">
        <v>252</v>
      </c>
      <c r="E155" s="461" t="s">
        <v>323</v>
      </c>
      <c r="F155" s="461" t="s">
        <v>323</v>
      </c>
      <c r="G155" s="453" t="s">
        <v>256</v>
      </c>
    </row>
    <row r="156" spans="1:7" s="62" customFormat="1" ht="36" customHeight="1" x14ac:dyDescent="0.15">
      <c r="A156" s="683"/>
      <c r="B156" s="680"/>
      <c r="C156" s="673"/>
      <c r="D156" s="453" t="s">
        <v>252</v>
      </c>
      <c r="E156" s="461" t="s">
        <v>324</v>
      </c>
      <c r="F156" s="461" t="s">
        <v>324</v>
      </c>
      <c r="G156" s="453" t="s">
        <v>256</v>
      </c>
    </row>
    <row r="157" spans="1:7" s="62" customFormat="1" ht="36" customHeight="1" x14ac:dyDescent="0.15">
      <c r="A157" s="683"/>
      <c r="B157" s="680"/>
      <c r="C157" s="673"/>
      <c r="D157" s="453" t="s">
        <v>252</v>
      </c>
      <c r="E157" s="461" t="s">
        <v>325</v>
      </c>
      <c r="F157" s="461" t="s">
        <v>325</v>
      </c>
      <c r="G157" s="453" t="s">
        <v>256</v>
      </c>
    </row>
    <row r="158" spans="1:7" s="62" customFormat="1" ht="36" customHeight="1" x14ac:dyDescent="0.15">
      <c r="A158" s="683"/>
      <c r="B158" s="680"/>
      <c r="C158" s="673"/>
      <c r="D158" s="453" t="s">
        <v>252</v>
      </c>
      <c r="E158" s="461" t="s">
        <v>326</v>
      </c>
      <c r="F158" s="461" t="s">
        <v>326</v>
      </c>
      <c r="G158" s="453" t="s">
        <v>256</v>
      </c>
    </row>
    <row r="159" spans="1:7" s="62" customFormat="1" ht="36" customHeight="1" x14ac:dyDescent="0.15">
      <c r="A159" s="683"/>
      <c r="B159" s="680"/>
      <c r="C159" s="673"/>
      <c r="D159" s="453" t="s">
        <v>252</v>
      </c>
      <c r="E159" s="461" t="s">
        <v>327</v>
      </c>
      <c r="F159" s="461" t="s">
        <v>327</v>
      </c>
      <c r="G159" s="453" t="s">
        <v>256</v>
      </c>
    </row>
    <row r="160" spans="1:7" s="62" customFormat="1" ht="36" customHeight="1" x14ac:dyDescent="0.15">
      <c r="A160" s="683"/>
      <c r="B160" s="680"/>
      <c r="C160" s="673"/>
      <c r="D160" s="453" t="s">
        <v>252</v>
      </c>
      <c r="E160" s="461" t="s">
        <v>328</v>
      </c>
      <c r="F160" s="461" t="s">
        <v>328</v>
      </c>
      <c r="G160" s="453" t="s">
        <v>256</v>
      </c>
    </row>
    <row r="161" spans="1:7" s="62" customFormat="1" ht="36" customHeight="1" x14ac:dyDescent="0.15">
      <c r="A161" s="683"/>
      <c r="B161" s="680"/>
      <c r="C161" s="673"/>
      <c r="D161" s="453" t="s">
        <v>252</v>
      </c>
      <c r="E161" s="461" t="s">
        <v>527</v>
      </c>
      <c r="F161" s="461" t="s">
        <v>527</v>
      </c>
      <c r="G161" s="463" t="s">
        <v>222</v>
      </c>
    </row>
    <row r="162" spans="1:7" s="62" customFormat="1" ht="36" customHeight="1" x14ac:dyDescent="0.15">
      <c r="A162" s="683"/>
      <c r="B162" s="681"/>
      <c r="C162" s="675"/>
      <c r="D162" s="453" t="s">
        <v>252</v>
      </c>
      <c r="E162" s="467" t="s">
        <v>528</v>
      </c>
      <c r="F162" s="467" t="s">
        <v>528</v>
      </c>
      <c r="G162" s="463" t="s">
        <v>222</v>
      </c>
    </row>
    <row r="163" spans="1:7" s="62" customFormat="1" ht="36" customHeight="1" x14ac:dyDescent="0.15">
      <c r="A163" s="683"/>
      <c r="B163" s="679" t="s">
        <v>329</v>
      </c>
      <c r="C163" s="671"/>
      <c r="D163" s="453" t="s">
        <v>252</v>
      </c>
      <c r="E163" s="467" t="s">
        <v>529</v>
      </c>
      <c r="F163" s="467" t="s">
        <v>529</v>
      </c>
      <c r="G163" s="453" t="s">
        <v>222</v>
      </c>
    </row>
    <row r="164" spans="1:7" s="62" customFormat="1" ht="36" customHeight="1" x14ac:dyDescent="0.15">
      <c r="A164" s="683"/>
      <c r="B164" s="680"/>
      <c r="C164" s="673"/>
      <c r="D164" s="453" t="s">
        <v>252</v>
      </c>
      <c r="E164" s="467" t="s">
        <v>530</v>
      </c>
      <c r="F164" s="467" t="s">
        <v>530</v>
      </c>
      <c r="G164" s="453" t="s">
        <v>222</v>
      </c>
    </row>
    <row r="165" spans="1:7" s="62" customFormat="1" ht="36" customHeight="1" x14ac:dyDescent="0.15">
      <c r="A165" s="683"/>
      <c r="B165" s="680"/>
      <c r="C165" s="673"/>
      <c r="D165" s="453" t="s">
        <v>252</v>
      </c>
      <c r="E165" s="461" t="s">
        <v>330</v>
      </c>
      <c r="F165" s="461" t="s">
        <v>330</v>
      </c>
      <c r="G165" s="453" t="s">
        <v>222</v>
      </c>
    </row>
    <row r="166" spans="1:7" s="62" customFormat="1" ht="36" customHeight="1" x14ac:dyDescent="0.15">
      <c r="A166" s="683"/>
      <c r="B166" s="680"/>
      <c r="C166" s="673"/>
      <c r="D166" s="453" t="s">
        <v>252</v>
      </c>
      <c r="E166" s="466" t="s">
        <v>331</v>
      </c>
      <c r="F166" s="471" t="s">
        <v>331</v>
      </c>
      <c r="G166" s="453" t="s">
        <v>222</v>
      </c>
    </row>
    <row r="167" spans="1:7" s="62" customFormat="1" ht="36" customHeight="1" x14ac:dyDescent="0.15">
      <c r="A167" s="683"/>
      <c r="B167" s="680"/>
      <c r="C167" s="673"/>
      <c r="D167" s="453" t="s">
        <v>252</v>
      </c>
      <c r="E167" s="467" t="s">
        <v>332</v>
      </c>
      <c r="F167" s="467" t="s">
        <v>332</v>
      </c>
      <c r="G167" s="453" t="s">
        <v>222</v>
      </c>
    </row>
    <row r="168" spans="1:7" s="62" customFormat="1" ht="36" customHeight="1" x14ac:dyDescent="0.15">
      <c r="A168" s="683"/>
      <c r="B168" s="680"/>
      <c r="C168" s="673"/>
      <c r="D168" s="453" t="s">
        <v>252</v>
      </c>
      <c r="E168" s="468" t="s">
        <v>333</v>
      </c>
      <c r="F168" s="473" t="s">
        <v>333</v>
      </c>
      <c r="G168" s="453" t="s">
        <v>222</v>
      </c>
    </row>
    <row r="169" spans="1:7" s="62" customFormat="1" ht="36" customHeight="1" x14ac:dyDescent="0.15">
      <c r="A169" s="683"/>
      <c r="B169" s="680"/>
      <c r="C169" s="673"/>
      <c r="D169" s="453" t="s">
        <v>252</v>
      </c>
      <c r="E169" s="467" t="s">
        <v>334</v>
      </c>
      <c r="F169" s="467" t="s">
        <v>334</v>
      </c>
      <c r="G169" s="453" t="s">
        <v>222</v>
      </c>
    </row>
    <row r="170" spans="1:7" s="62" customFormat="1" ht="36" customHeight="1" x14ac:dyDescent="0.15">
      <c r="A170" s="683"/>
      <c r="B170" s="680"/>
      <c r="C170" s="673"/>
      <c r="D170" s="453" t="s">
        <v>252</v>
      </c>
      <c r="E170" s="468" t="s">
        <v>335</v>
      </c>
      <c r="F170" s="473" t="s">
        <v>335</v>
      </c>
      <c r="G170" s="453" t="s">
        <v>222</v>
      </c>
    </row>
    <row r="171" spans="1:7" s="62" customFormat="1" ht="36" customHeight="1" x14ac:dyDescent="0.15">
      <c r="A171" s="683"/>
      <c r="B171" s="680"/>
      <c r="C171" s="673"/>
      <c r="D171" s="453" t="s">
        <v>252</v>
      </c>
      <c r="E171" s="467" t="s">
        <v>336</v>
      </c>
      <c r="F171" s="467" t="s">
        <v>336</v>
      </c>
      <c r="G171" s="453" t="s">
        <v>222</v>
      </c>
    </row>
    <row r="172" spans="1:7" s="62" customFormat="1" ht="36" customHeight="1" x14ac:dyDescent="0.15">
      <c r="A172" s="683"/>
      <c r="B172" s="680"/>
      <c r="C172" s="673"/>
      <c r="D172" s="453" t="s">
        <v>252</v>
      </c>
      <c r="E172" s="468" t="s">
        <v>337</v>
      </c>
      <c r="F172" s="473" t="s">
        <v>337</v>
      </c>
      <c r="G172" s="453" t="s">
        <v>222</v>
      </c>
    </row>
    <row r="173" spans="1:7" s="62" customFormat="1" ht="36" customHeight="1" x14ac:dyDescent="0.15">
      <c r="A173" s="683"/>
      <c r="B173" s="680"/>
      <c r="C173" s="673"/>
      <c r="D173" s="453" t="s">
        <v>252</v>
      </c>
      <c r="E173" s="461" t="s">
        <v>338</v>
      </c>
      <c r="F173" s="461" t="s">
        <v>338</v>
      </c>
      <c r="G173" s="453" t="s">
        <v>222</v>
      </c>
    </row>
    <row r="174" spans="1:7" s="62" customFormat="1" ht="36" customHeight="1" x14ac:dyDescent="0.15">
      <c r="A174" s="683"/>
      <c r="B174" s="680"/>
      <c r="C174" s="673"/>
      <c r="D174" s="453" t="s">
        <v>252</v>
      </c>
      <c r="E174" s="461" t="s">
        <v>339</v>
      </c>
      <c r="F174" s="461" t="s">
        <v>339</v>
      </c>
      <c r="G174" s="453" t="s">
        <v>222</v>
      </c>
    </row>
    <row r="175" spans="1:7" s="62" customFormat="1" ht="36" customHeight="1" x14ac:dyDescent="0.15">
      <c r="A175" s="683"/>
      <c r="B175" s="680"/>
      <c r="C175" s="673"/>
      <c r="D175" s="453" t="s">
        <v>252</v>
      </c>
      <c r="E175" s="461" t="s">
        <v>340</v>
      </c>
      <c r="F175" s="461" t="s">
        <v>340</v>
      </c>
      <c r="G175" s="453" t="s">
        <v>222</v>
      </c>
    </row>
    <row r="176" spans="1:7" s="62" customFormat="1" ht="36" customHeight="1" x14ac:dyDescent="0.15">
      <c r="A176" s="683"/>
      <c r="B176" s="680"/>
      <c r="C176" s="673"/>
      <c r="D176" s="453" t="s">
        <v>252</v>
      </c>
      <c r="E176" s="461" t="s">
        <v>531</v>
      </c>
      <c r="F176" s="461" t="s">
        <v>531</v>
      </c>
      <c r="G176" s="453" t="s">
        <v>222</v>
      </c>
    </row>
    <row r="177" spans="1:7" s="62" customFormat="1" ht="36" customHeight="1" x14ac:dyDescent="0.15">
      <c r="A177" s="683"/>
      <c r="B177" s="680"/>
      <c r="C177" s="673"/>
      <c r="D177" s="453" t="s">
        <v>252</v>
      </c>
      <c r="E177" s="461" t="s">
        <v>341</v>
      </c>
      <c r="F177" s="461" t="s">
        <v>341</v>
      </c>
      <c r="G177" s="453" t="s">
        <v>222</v>
      </c>
    </row>
    <row r="178" spans="1:7" s="62" customFormat="1" ht="36" customHeight="1" x14ac:dyDescent="0.15">
      <c r="A178" s="683"/>
      <c r="B178" s="680"/>
      <c r="C178" s="673"/>
      <c r="D178" s="453" t="s">
        <v>252</v>
      </c>
      <c r="E178" s="461" t="s">
        <v>342</v>
      </c>
      <c r="F178" s="461" t="s">
        <v>342</v>
      </c>
      <c r="G178" s="453" t="s">
        <v>222</v>
      </c>
    </row>
    <row r="179" spans="1:7" s="62" customFormat="1" ht="36" customHeight="1" x14ac:dyDescent="0.15">
      <c r="A179" s="683"/>
      <c r="B179" s="680"/>
      <c r="C179" s="673"/>
      <c r="D179" s="453" t="s">
        <v>252</v>
      </c>
      <c r="E179" s="456" t="s">
        <v>343</v>
      </c>
      <c r="F179" s="456" t="s">
        <v>343</v>
      </c>
      <c r="G179" s="453" t="s">
        <v>222</v>
      </c>
    </row>
    <row r="180" spans="1:7" s="62" customFormat="1" ht="36" customHeight="1" x14ac:dyDescent="0.15">
      <c r="A180" s="683"/>
      <c r="B180" s="680"/>
      <c r="C180" s="673"/>
      <c r="D180" s="453" t="s">
        <v>252</v>
      </c>
      <c r="E180" s="456" t="s">
        <v>344</v>
      </c>
      <c r="F180" s="456" t="s">
        <v>344</v>
      </c>
      <c r="G180" s="453" t="s">
        <v>222</v>
      </c>
    </row>
    <row r="181" spans="1:7" s="62" customFormat="1" ht="36" customHeight="1" x14ac:dyDescent="0.15">
      <c r="A181" s="683"/>
      <c r="B181" s="680"/>
      <c r="C181" s="673"/>
      <c r="D181" s="453" t="s">
        <v>252</v>
      </c>
      <c r="E181" s="456" t="s">
        <v>345</v>
      </c>
      <c r="F181" s="456" t="s">
        <v>345</v>
      </c>
      <c r="G181" s="453" t="s">
        <v>222</v>
      </c>
    </row>
    <row r="182" spans="1:7" s="62" customFormat="1" ht="36" customHeight="1" x14ac:dyDescent="0.15">
      <c r="A182" s="683"/>
      <c r="B182" s="680"/>
      <c r="C182" s="673"/>
      <c r="D182" s="453" t="s">
        <v>252</v>
      </c>
      <c r="E182" s="456" t="s">
        <v>346</v>
      </c>
      <c r="F182" s="456" t="s">
        <v>346</v>
      </c>
      <c r="G182" s="453" t="s">
        <v>222</v>
      </c>
    </row>
    <row r="183" spans="1:7" s="62" customFormat="1" ht="36" customHeight="1" x14ac:dyDescent="0.15">
      <c r="A183" s="683"/>
      <c r="B183" s="680"/>
      <c r="C183" s="673"/>
      <c r="D183" s="453" t="s">
        <v>252</v>
      </c>
      <c r="E183" s="456" t="s">
        <v>347</v>
      </c>
      <c r="F183" s="456" t="s">
        <v>347</v>
      </c>
      <c r="G183" s="453" t="s">
        <v>222</v>
      </c>
    </row>
    <row r="184" spans="1:7" s="62" customFormat="1" ht="36" customHeight="1" x14ac:dyDescent="0.15">
      <c r="A184" s="683"/>
      <c r="B184" s="680"/>
      <c r="C184" s="673"/>
      <c r="D184" s="453" t="s">
        <v>252</v>
      </c>
      <c r="E184" s="456" t="s">
        <v>348</v>
      </c>
      <c r="F184" s="456" t="s">
        <v>348</v>
      </c>
      <c r="G184" s="453" t="s">
        <v>222</v>
      </c>
    </row>
    <row r="185" spans="1:7" s="62" customFormat="1" ht="36" customHeight="1" x14ac:dyDescent="0.15">
      <c r="A185" s="683"/>
      <c r="B185" s="680"/>
      <c r="C185" s="673"/>
      <c r="D185" s="453" t="s">
        <v>252</v>
      </c>
      <c r="E185" s="456" t="s">
        <v>349</v>
      </c>
      <c r="F185" s="456" t="s">
        <v>349</v>
      </c>
      <c r="G185" s="453" t="s">
        <v>222</v>
      </c>
    </row>
    <row r="186" spans="1:7" s="62" customFormat="1" ht="36" customHeight="1" x14ac:dyDescent="0.15">
      <c r="A186" s="683"/>
      <c r="B186" s="680"/>
      <c r="C186" s="673"/>
      <c r="D186" s="453" t="s">
        <v>252</v>
      </c>
      <c r="E186" s="467" t="s">
        <v>350</v>
      </c>
      <c r="F186" s="467" t="s">
        <v>350</v>
      </c>
      <c r="G186" s="453" t="s">
        <v>222</v>
      </c>
    </row>
    <row r="187" spans="1:7" s="62" customFormat="1" ht="36" customHeight="1" x14ac:dyDescent="0.15">
      <c r="A187" s="683"/>
      <c r="B187" s="680"/>
      <c r="C187" s="673"/>
      <c r="D187" s="453" t="s">
        <v>252</v>
      </c>
      <c r="E187" s="456" t="s">
        <v>351</v>
      </c>
      <c r="F187" s="456" t="s">
        <v>351</v>
      </c>
      <c r="G187" s="453" t="s">
        <v>222</v>
      </c>
    </row>
    <row r="188" spans="1:7" s="62" customFormat="1" ht="36" customHeight="1" x14ac:dyDescent="0.15">
      <c r="A188" s="683"/>
      <c r="B188" s="680"/>
      <c r="C188" s="673"/>
      <c r="D188" s="453" t="s">
        <v>252</v>
      </c>
      <c r="E188" s="467" t="s">
        <v>352</v>
      </c>
      <c r="F188" s="467" t="s">
        <v>352</v>
      </c>
      <c r="G188" s="453" t="s">
        <v>222</v>
      </c>
    </row>
    <row r="189" spans="1:7" s="62" customFormat="1" ht="36" customHeight="1" x14ac:dyDescent="0.15">
      <c r="A189" s="683"/>
      <c r="B189" s="680"/>
      <c r="C189" s="673"/>
      <c r="D189" s="453" t="s">
        <v>252</v>
      </c>
      <c r="E189" s="456" t="s">
        <v>353</v>
      </c>
      <c r="F189" s="456" t="s">
        <v>353</v>
      </c>
      <c r="G189" s="453" t="s">
        <v>222</v>
      </c>
    </row>
    <row r="190" spans="1:7" s="62" customFormat="1" ht="36" customHeight="1" x14ac:dyDescent="0.15">
      <c r="A190" s="683"/>
      <c r="B190" s="680"/>
      <c r="C190" s="673"/>
      <c r="D190" s="453" t="s">
        <v>252</v>
      </c>
      <c r="E190" s="467" t="s">
        <v>354</v>
      </c>
      <c r="F190" s="467" t="s">
        <v>354</v>
      </c>
      <c r="G190" s="453" t="s">
        <v>222</v>
      </c>
    </row>
    <row r="191" spans="1:7" s="62" customFormat="1" ht="36" customHeight="1" x14ac:dyDescent="0.15">
      <c r="A191" s="683"/>
      <c r="B191" s="680"/>
      <c r="C191" s="673"/>
      <c r="D191" s="453" t="s">
        <v>252</v>
      </c>
      <c r="E191" s="456" t="s">
        <v>355</v>
      </c>
      <c r="F191" s="456" t="s">
        <v>355</v>
      </c>
      <c r="G191" s="453" t="s">
        <v>222</v>
      </c>
    </row>
    <row r="192" spans="1:7" s="62" customFormat="1" ht="36" customHeight="1" x14ac:dyDescent="0.15">
      <c r="A192" s="683"/>
      <c r="B192" s="680"/>
      <c r="C192" s="673"/>
      <c r="D192" s="453" t="s">
        <v>252</v>
      </c>
      <c r="E192" s="456" t="s">
        <v>356</v>
      </c>
      <c r="F192" s="456" t="s">
        <v>356</v>
      </c>
      <c r="G192" s="453" t="s">
        <v>222</v>
      </c>
    </row>
    <row r="193" spans="1:7" s="62" customFormat="1" ht="36" customHeight="1" x14ac:dyDescent="0.15">
      <c r="A193" s="684"/>
      <c r="B193" s="681"/>
      <c r="C193" s="675"/>
      <c r="D193" s="453" t="s">
        <v>252</v>
      </c>
      <c r="E193" s="467" t="s">
        <v>532</v>
      </c>
      <c r="F193" s="467" t="s">
        <v>533</v>
      </c>
      <c r="G193" s="453" t="s">
        <v>222</v>
      </c>
    </row>
    <row r="194" spans="1:7" s="62" customFormat="1" ht="36" customHeight="1" x14ac:dyDescent="0.15">
      <c r="A194" s="670" t="s">
        <v>357</v>
      </c>
      <c r="B194" s="670"/>
      <c r="C194" s="671"/>
      <c r="D194" s="453" t="s">
        <v>188</v>
      </c>
      <c r="E194" s="456" t="s">
        <v>358</v>
      </c>
      <c r="F194" s="456" t="s">
        <v>358</v>
      </c>
      <c r="G194" s="453" t="s">
        <v>192</v>
      </c>
    </row>
    <row r="195" spans="1:7" s="62" customFormat="1" ht="36" customHeight="1" x14ac:dyDescent="0.15">
      <c r="A195" s="672"/>
      <c r="B195" s="672"/>
      <c r="C195" s="673"/>
      <c r="D195" s="453" t="s">
        <v>188</v>
      </c>
      <c r="E195" s="456" t="s">
        <v>359</v>
      </c>
      <c r="F195" s="456" t="s">
        <v>359</v>
      </c>
      <c r="G195" s="453" t="s">
        <v>534</v>
      </c>
    </row>
    <row r="196" spans="1:7" s="62" customFormat="1" ht="36" customHeight="1" x14ac:dyDescent="0.15">
      <c r="A196" s="672"/>
      <c r="B196" s="672"/>
      <c r="C196" s="673"/>
      <c r="D196" s="453" t="s">
        <v>188</v>
      </c>
      <c r="E196" s="456" t="s">
        <v>360</v>
      </c>
      <c r="F196" s="456" t="s">
        <v>360</v>
      </c>
      <c r="G196" s="453" t="s">
        <v>192</v>
      </c>
    </row>
    <row r="197" spans="1:7" s="62" customFormat="1" ht="36" customHeight="1" x14ac:dyDescent="0.15">
      <c r="A197" s="672"/>
      <c r="B197" s="672"/>
      <c r="C197" s="673"/>
      <c r="D197" s="453" t="s">
        <v>188</v>
      </c>
      <c r="E197" s="456" t="s">
        <v>361</v>
      </c>
      <c r="F197" s="456" t="s">
        <v>361</v>
      </c>
      <c r="G197" s="453" t="s">
        <v>192</v>
      </c>
    </row>
    <row r="198" spans="1:7" s="62" customFormat="1" ht="36" customHeight="1" x14ac:dyDescent="0.15">
      <c r="A198" s="672"/>
      <c r="B198" s="672"/>
      <c r="C198" s="673"/>
      <c r="D198" s="453" t="s">
        <v>188</v>
      </c>
      <c r="E198" s="456" t="s">
        <v>362</v>
      </c>
      <c r="F198" s="456" t="s">
        <v>362</v>
      </c>
      <c r="G198" s="453" t="s">
        <v>192</v>
      </c>
    </row>
    <row r="199" spans="1:7" s="62" customFormat="1" ht="36" customHeight="1" x14ac:dyDescent="0.15">
      <c r="A199" s="672"/>
      <c r="B199" s="672"/>
      <c r="C199" s="673"/>
      <c r="D199" s="453" t="s">
        <v>188</v>
      </c>
      <c r="E199" s="456" t="s">
        <v>364</v>
      </c>
      <c r="F199" s="456" t="s">
        <v>364</v>
      </c>
      <c r="G199" s="453" t="s">
        <v>192</v>
      </c>
    </row>
    <row r="200" spans="1:7" s="62" customFormat="1" ht="36" customHeight="1" x14ac:dyDescent="0.15">
      <c r="A200" s="672"/>
      <c r="B200" s="672"/>
      <c r="C200" s="673"/>
      <c r="D200" s="453" t="s">
        <v>188</v>
      </c>
      <c r="E200" s="456" t="s">
        <v>365</v>
      </c>
      <c r="F200" s="456" t="s">
        <v>365</v>
      </c>
      <c r="G200" s="453" t="s">
        <v>363</v>
      </c>
    </row>
    <row r="201" spans="1:7" s="62" customFormat="1" ht="37.5" customHeight="1" x14ac:dyDescent="0.15">
      <c r="A201" s="672"/>
      <c r="B201" s="672"/>
      <c r="C201" s="673"/>
      <c r="D201" s="453" t="s">
        <v>366</v>
      </c>
      <c r="E201" s="456" t="s">
        <v>367</v>
      </c>
      <c r="F201" s="456" t="s">
        <v>367</v>
      </c>
      <c r="G201" s="453" t="s">
        <v>256</v>
      </c>
    </row>
    <row r="202" spans="1:7" s="62" customFormat="1" ht="36" customHeight="1" x14ac:dyDescent="0.15">
      <c r="A202" s="672"/>
      <c r="B202" s="672"/>
      <c r="C202" s="673"/>
      <c r="D202" s="453" t="s">
        <v>188</v>
      </c>
      <c r="E202" s="456" t="s">
        <v>368</v>
      </c>
      <c r="F202" s="456" t="s">
        <v>368</v>
      </c>
      <c r="G202" s="453" t="s">
        <v>534</v>
      </c>
    </row>
    <row r="203" spans="1:7" s="62" customFormat="1" ht="36" customHeight="1" x14ac:dyDescent="0.15">
      <c r="A203" s="672"/>
      <c r="B203" s="672"/>
      <c r="C203" s="673"/>
      <c r="D203" s="453" t="s">
        <v>188</v>
      </c>
      <c r="E203" s="456" t="s">
        <v>369</v>
      </c>
      <c r="F203" s="456" t="s">
        <v>369</v>
      </c>
      <c r="G203" s="453" t="s">
        <v>192</v>
      </c>
    </row>
    <row r="204" spans="1:7" ht="36" customHeight="1" x14ac:dyDescent="0.15">
      <c r="A204" s="672"/>
      <c r="B204" s="672"/>
      <c r="C204" s="673"/>
      <c r="D204" s="453" t="s">
        <v>252</v>
      </c>
      <c r="E204" s="456" t="s">
        <v>370</v>
      </c>
      <c r="F204" s="456" t="s">
        <v>370</v>
      </c>
      <c r="G204" s="453" t="s">
        <v>254</v>
      </c>
    </row>
    <row r="205" spans="1:7" ht="36" customHeight="1" x14ac:dyDescent="0.15">
      <c r="A205" s="672"/>
      <c r="B205" s="672"/>
      <c r="C205" s="673"/>
      <c r="D205" s="453" t="s">
        <v>252</v>
      </c>
      <c r="E205" s="467" t="s">
        <v>372</v>
      </c>
      <c r="F205" s="467" t="s">
        <v>372</v>
      </c>
      <c r="G205" s="453" t="s">
        <v>256</v>
      </c>
    </row>
    <row r="206" spans="1:7" ht="36" customHeight="1" x14ac:dyDescent="0.15">
      <c r="A206" s="672"/>
      <c r="B206" s="672"/>
      <c r="C206" s="673"/>
      <c r="D206" s="453" t="s">
        <v>252</v>
      </c>
      <c r="E206" s="467" t="s">
        <v>535</v>
      </c>
      <c r="F206" s="467" t="s">
        <v>535</v>
      </c>
      <c r="G206" s="453" t="s">
        <v>536</v>
      </c>
    </row>
    <row r="207" spans="1:7" ht="36" customHeight="1" x14ac:dyDescent="0.15">
      <c r="A207" s="672"/>
      <c r="B207" s="672"/>
      <c r="C207" s="673"/>
      <c r="D207" s="453" t="s">
        <v>252</v>
      </c>
      <c r="E207" s="467" t="s">
        <v>373</v>
      </c>
      <c r="F207" s="467" t="s">
        <v>373</v>
      </c>
      <c r="G207" s="453" t="s">
        <v>536</v>
      </c>
    </row>
    <row r="208" spans="1:7" ht="36" customHeight="1" x14ac:dyDescent="0.15">
      <c r="A208" s="672"/>
      <c r="B208" s="672"/>
      <c r="C208" s="673"/>
      <c r="D208" s="453" t="s">
        <v>252</v>
      </c>
      <c r="E208" s="467" t="s">
        <v>537</v>
      </c>
      <c r="F208" s="467" t="s">
        <v>538</v>
      </c>
      <c r="G208" s="469" t="s">
        <v>539</v>
      </c>
    </row>
    <row r="209" spans="1:7" ht="36" customHeight="1" x14ac:dyDescent="0.15">
      <c r="A209" s="672"/>
      <c r="B209" s="672"/>
      <c r="C209" s="673"/>
      <c r="D209" s="453" t="s">
        <v>252</v>
      </c>
      <c r="E209" s="467" t="s">
        <v>540</v>
      </c>
      <c r="F209" s="467" t="s">
        <v>541</v>
      </c>
      <c r="G209" s="469" t="s">
        <v>539</v>
      </c>
    </row>
    <row r="210" spans="1:7" ht="36" customHeight="1" x14ac:dyDescent="0.15">
      <c r="A210" s="672"/>
      <c r="B210" s="672"/>
      <c r="C210" s="673"/>
      <c r="D210" s="453" t="s">
        <v>252</v>
      </c>
      <c r="E210" s="467" t="s">
        <v>542</v>
      </c>
      <c r="F210" s="467" t="s">
        <v>543</v>
      </c>
      <c r="G210" s="469" t="s">
        <v>539</v>
      </c>
    </row>
    <row r="211" spans="1:7" ht="36" customHeight="1" x14ac:dyDescent="0.15">
      <c r="A211" s="672"/>
      <c r="B211" s="672"/>
      <c r="C211" s="673"/>
      <c r="D211" s="453" t="s">
        <v>252</v>
      </c>
      <c r="E211" s="467" t="s">
        <v>544</v>
      </c>
      <c r="F211" s="467" t="s">
        <v>545</v>
      </c>
      <c r="G211" s="469" t="s">
        <v>539</v>
      </c>
    </row>
    <row r="212" spans="1:7" ht="36" customHeight="1" x14ac:dyDescent="0.15">
      <c r="A212" s="672"/>
      <c r="B212" s="672"/>
      <c r="C212" s="673"/>
      <c r="D212" s="453" t="s">
        <v>252</v>
      </c>
      <c r="E212" s="467" t="s">
        <v>546</v>
      </c>
      <c r="F212" s="467" t="s">
        <v>547</v>
      </c>
      <c r="G212" s="469" t="s">
        <v>539</v>
      </c>
    </row>
    <row r="213" spans="1:7" ht="36" customHeight="1" x14ac:dyDescent="0.15">
      <c r="A213" s="672"/>
      <c r="B213" s="672"/>
      <c r="C213" s="673"/>
      <c r="D213" s="453" t="s">
        <v>252</v>
      </c>
      <c r="E213" s="467" t="s">
        <v>548</v>
      </c>
      <c r="F213" s="467" t="s">
        <v>549</v>
      </c>
      <c r="G213" s="469" t="s">
        <v>539</v>
      </c>
    </row>
    <row r="214" spans="1:7" ht="36" customHeight="1" x14ac:dyDescent="0.15">
      <c r="A214" s="674"/>
      <c r="B214" s="674"/>
      <c r="C214" s="675"/>
      <c r="D214" s="453" t="s">
        <v>252</v>
      </c>
      <c r="E214" s="467" t="s">
        <v>550</v>
      </c>
      <c r="F214" s="467" t="s">
        <v>551</v>
      </c>
      <c r="G214" s="469" t="s">
        <v>539</v>
      </c>
    </row>
    <row r="215" spans="1:7" ht="36" customHeight="1" x14ac:dyDescent="0.15">
      <c r="A215" s="670" t="s">
        <v>552</v>
      </c>
      <c r="B215" s="670"/>
      <c r="C215" s="671"/>
      <c r="D215" s="453" t="s">
        <v>252</v>
      </c>
      <c r="E215" s="454" t="s">
        <v>553</v>
      </c>
      <c r="F215" s="467" t="s">
        <v>554</v>
      </c>
      <c r="G215" s="469" t="s">
        <v>256</v>
      </c>
    </row>
    <row r="216" spans="1:7" ht="36" customHeight="1" x14ac:dyDescent="0.15">
      <c r="A216" s="672"/>
      <c r="B216" s="672"/>
      <c r="C216" s="673"/>
      <c r="D216" s="453" t="s">
        <v>252</v>
      </c>
      <c r="E216" s="456" t="s">
        <v>371</v>
      </c>
      <c r="F216" s="456" t="s">
        <v>371</v>
      </c>
      <c r="G216" s="453" t="s">
        <v>256</v>
      </c>
    </row>
    <row r="217" spans="1:7" ht="36" customHeight="1" x14ac:dyDescent="0.15">
      <c r="A217" s="672"/>
      <c r="B217" s="672"/>
      <c r="C217" s="673"/>
      <c r="D217" s="453" t="s">
        <v>252</v>
      </c>
      <c r="E217" s="461" t="s">
        <v>555</v>
      </c>
      <c r="F217" s="461" t="s">
        <v>556</v>
      </c>
      <c r="G217" s="458"/>
    </row>
    <row r="218" spans="1:7" ht="36" customHeight="1" x14ac:dyDescent="0.15">
      <c r="A218" s="672"/>
      <c r="B218" s="672"/>
      <c r="C218" s="673"/>
      <c r="D218" s="453" t="s">
        <v>252</v>
      </c>
      <c r="E218" s="461" t="s">
        <v>557</v>
      </c>
      <c r="F218" s="461" t="s">
        <v>558</v>
      </c>
      <c r="G218" s="458"/>
    </row>
    <row r="219" spans="1:7" ht="36" customHeight="1" x14ac:dyDescent="0.15">
      <c r="A219" s="674"/>
      <c r="B219" s="674"/>
      <c r="C219" s="675"/>
      <c r="D219" s="453" t="s">
        <v>252</v>
      </c>
      <c r="E219" s="461" t="s">
        <v>559</v>
      </c>
      <c r="F219" s="461" t="s">
        <v>560</v>
      </c>
      <c r="G219" s="458"/>
    </row>
    <row r="220" spans="1:7" ht="36" customHeight="1" x14ac:dyDescent="0.15">
      <c r="A220" s="676" t="s">
        <v>561</v>
      </c>
      <c r="B220" s="676"/>
      <c r="C220" s="676"/>
      <c r="D220" s="453" t="s">
        <v>252</v>
      </c>
      <c r="E220" s="461" t="s">
        <v>562</v>
      </c>
      <c r="F220" s="474" t="s">
        <v>563</v>
      </c>
      <c r="G220" s="469" t="s">
        <v>222</v>
      </c>
    </row>
    <row r="221" spans="1:7" ht="36" customHeight="1" x14ac:dyDescent="0.15">
      <c r="A221" s="676"/>
      <c r="B221" s="676"/>
      <c r="C221" s="676"/>
      <c r="D221" s="453" t="s">
        <v>252</v>
      </c>
      <c r="E221" s="461" t="s">
        <v>564</v>
      </c>
      <c r="F221" s="474" t="s">
        <v>565</v>
      </c>
      <c r="G221" s="469" t="s">
        <v>222</v>
      </c>
    </row>
    <row r="222" spans="1:7" ht="36" customHeight="1" x14ac:dyDescent="0.15">
      <c r="A222" s="676"/>
      <c r="B222" s="676"/>
      <c r="C222" s="676"/>
      <c r="D222" s="453" t="s">
        <v>252</v>
      </c>
      <c r="E222" s="461" t="s">
        <v>566</v>
      </c>
      <c r="F222" s="474" t="s">
        <v>567</v>
      </c>
      <c r="G222" s="469" t="s">
        <v>222</v>
      </c>
    </row>
    <row r="223" spans="1:7" ht="36" customHeight="1" x14ac:dyDescent="0.15">
      <c r="A223" s="676"/>
      <c r="B223" s="676"/>
      <c r="C223" s="676"/>
      <c r="D223" s="453" t="s">
        <v>252</v>
      </c>
      <c r="E223" s="461" t="s">
        <v>568</v>
      </c>
      <c r="F223" s="474" t="s">
        <v>569</v>
      </c>
      <c r="G223" s="469" t="s">
        <v>222</v>
      </c>
    </row>
    <row r="224" spans="1:7" ht="36" customHeight="1" x14ac:dyDescent="0.15">
      <c r="A224" s="676"/>
      <c r="B224" s="676"/>
      <c r="C224" s="676"/>
      <c r="D224" s="453" t="s">
        <v>252</v>
      </c>
      <c r="E224" s="461" t="s">
        <v>570</v>
      </c>
      <c r="F224" s="474" t="s">
        <v>571</v>
      </c>
      <c r="G224" s="469" t="s">
        <v>222</v>
      </c>
    </row>
    <row r="225" spans="1:7" ht="36" customHeight="1" x14ac:dyDescent="0.15">
      <c r="A225" s="676"/>
      <c r="B225" s="676"/>
      <c r="C225" s="676"/>
      <c r="D225" s="453" t="s">
        <v>252</v>
      </c>
      <c r="E225" s="461" t="s">
        <v>572</v>
      </c>
      <c r="F225" s="474" t="s">
        <v>573</v>
      </c>
      <c r="G225" s="469" t="s">
        <v>222</v>
      </c>
    </row>
    <row r="226" spans="1:7" ht="36" customHeight="1" x14ac:dyDescent="0.15">
      <c r="A226" s="676"/>
      <c r="B226" s="676"/>
      <c r="C226" s="676"/>
      <c r="D226" s="453" t="s">
        <v>252</v>
      </c>
      <c r="E226" s="461" t="s">
        <v>574</v>
      </c>
      <c r="F226" s="474" t="s">
        <v>575</v>
      </c>
      <c r="G226" s="469" t="s">
        <v>222</v>
      </c>
    </row>
    <row r="227" spans="1:7" ht="36" customHeight="1" x14ac:dyDescent="0.15">
      <c r="A227" s="676"/>
      <c r="B227" s="676"/>
      <c r="C227" s="676"/>
      <c r="D227" s="453" t="s">
        <v>252</v>
      </c>
      <c r="E227" s="461" t="s">
        <v>576</v>
      </c>
      <c r="F227" s="474" t="s">
        <v>577</v>
      </c>
      <c r="G227" s="469" t="s">
        <v>222</v>
      </c>
    </row>
  </sheetData>
  <autoFilter ref="A3:F204"/>
  <mergeCells count="24">
    <mergeCell ref="D2:D3"/>
    <mergeCell ref="E2:E3"/>
    <mergeCell ref="F2:F3"/>
    <mergeCell ref="A1:F1"/>
    <mergeCell ref="A4:B57"/>
    <mergeCell ref="C4:C30"/>
    <mergeCell ref="C31:C42"/>
    <mergeCell ref="C43:C57"/>
    <mergeCell ref="A215:C219"/>
    <mergeCell ref="A220:C227"/>
    <mergeCell ref="G2:G3"/>
    <mergeCell ref="A88:C150"/>
    <mergeCell ref="A151:A193"/>
    <mergeCell ref="B151:C162"/>
    <mergeCell ref="B163:C193"/>
    <mergeCell ref="A194:C214"/>
    <mergeCell ref="A58:A87"/>
    <mergeCell ref="B58:B81"/>
    <mergeCell ref="C58:C73"/>
    <mergeCell ref="C74:C81"/>
    <mergeCell ref="B82:B87"/>
    <mergeCell ref="C82:C85"/>
    <mergeCell ref="C86:C87"/>
    <mergeCell ref="A2:C3"/>
  </mergeCells>
  <phoneticPr fontId="3"/>
  <pageMargins left="0.39370078740157483" right="0.39370078740157483" top="0.39370078740157483" bottom="0.39370078740157483" header="0.51181102362204722" footer="0.51181102362204722"/>
  <pageSetup paperSize="9" scale="64"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view="pageBreakPreview" topLeftCell="A34" zoomScaleNormal="110" zoomScaleSheetLayoutView="100" workbookViewId="0">
      <selection activeCell="L64" sqref="L64"/>
    </sheetView>
  </sheetViews>
  <sheetFormatPr defaultColWidth="9" defaultRowHeight="13.5" customHeight="1" x14ac:dyDescent="0.15"/>
  <cols>
    <col min="1" max="1" width="3" style="329" bestFit="1" customWidth="1"/>
    <col min="2" max="2" width="21" style="246" customWidth="1"/>
    <col min="3" max="3" width="7.75" style="246" bestFit="1" customWidth="1"/>
    <col min="4" max="4" width="3" style="246" customWidth="1"/>
    <col min="5" max="5" width="3" style="329" bestFit="1" customWidth="1"/>
    <col min="6" max="6" width="21" style="246" customWidth="1"/>
    <col min="7" max="7" width="7.75" style="246" bestFit="1" customWidth="1"/>
    <col min="8" max="9" width="3" style="246" customWidth="1"/>
    <col min="10" max="10" width="21" style="246" customWidth="1"/>
    <col min="11" max="11" width="7.75" style="246" bestFit="1" customWidth="1"/>
    <col min="12" max="16384" width="9" style="246"/>
  </cols>
  <sheetData>
    <row r="1" spans="1:11" ht="21" customHeight="1" x14ac:dyDescent="0.15">
      <c r="A1" s="704" t="s">
        <v>374</v>
      </c>
      <c r="B1" s="704"/>
      <c r="C1" s="704"/>
      <c r="D1" s="704"/>
      <c r="E1" s="704"/>
      <c r="F1" s="704"/>
      <c r="G1" s="325"/>
      <c r="H1" s="326"/>
      <c r="I1" s="327" t="s">
        <v>375</v>
      </c>
      <c r="J1" s="328"/>
    </row>
    <row r="2" spans="1:11" ht="13.5" customHeight="1" x14ac:dyDescent="0.15">
      <c r="B2" s="325"/>
      <c r="C2" s="325"/>
      <c r="D2" s="325"/>
      <c r="E2" s="330"/>
      <c r="F2" s="325"/>
      <c r="G2" s="325"/>
      <c r="H2" s="705" t="s">
        <v>376</v>
      </c>
      <c r="I2" s="705"/>
      <c r="J2" s="705"/>
      <c r="K2" s="705"/>
    </row>
    <row r="3" spans="1:11" ht="13.5" customHeight="1" x14ac:dyDescent="0.15">
      <c r="B3" s="485"/>
      <c r="C3" s="486"/>
      <c r="D3" s="485"/>
      <c r="E3" s="307"/>
      <c r="F3" s="485"/>
      <c r="G3" s="486"/>
      <c r="H3" s="485"/>
      <c r="I3" s="485"/>
      <c r="J3" s="485"/>
      <c r="K3" s="486"/>
    </row>
    <row r="4" spans="1:11" ht="15.95" customHeight="1" x14ac:dyDescent="0.15">
      <c r="A4" s="706" t="s">
        <v>377</v>
      </c>
      <c r="B4" s="707"/>
      <c r="C4" s="710" t="s">
        <v>378</v>
      </c>
      <c r="D4" s="331"/>
      <c r="E4" s="706" t="s">
        <v>377</v>
      </c>
      <c r="F4" s="707"/>
      <c r="G4" s="710" t="s">
        <v>378</v>
      </c>
      <c r="H4" s="331"/>
      <c r="I4" s="706" t="s">
        <v>377</v>
      </c>
      <c r="J4" s="707"/>
      <c r="K4" s="711" t="s">
        <v>378</v>
      </c>
    </row>
    <row r="5" spans="1:11" ht="15.95" customHeight="1" x14ac:dyDescent="0.15">
      <c r="A5" s="708"/>
      <c r="B5" s="709"/>
      <c r="C5" s="708"/>
      <c r="D5" s="332"/>
      <c r="E5" s="708"/>
      <c r="F5" s="709"/>
      <c r="G5" s="708"/>
      <c r="H5" s="332"/>
      <c r="I5" s="708"/>
      <c r="J5" s="709"/>
      <c r="K5" s="712"/>
    </row>
    <row r="6" spans="1:11" s="370" customFormat="1" ht="18" customHeight="1" x14ac:dyDescent="0.15">
      <c r="A6" s="267" t="s">
        <v>379</v>
      </c>
      <c r="B6" s="333" t="s">
        <v>380</v>
      </c>
      <c r="C6" s="334" t="s">
        <v>63</v>
      </c>
      <c r="D6" s="331"/>
      <c r="E6" s="337" t="s">
        <v>382</v>
      </c>
      <c r="F6" s="340" t="s">
        <v>580</v>
      </c>
      <c r="G6" s="476" t="s">
        <v>11</v>
      </c>
      <c r="H6" s="331"/>
      <c r="I6" s="337" t="s">
        <v>387</v>
      </c>
      <c r="J6" s="340" t="s">
        <v>391</v>
      </c>
      <c r="K6" s="477" t="s">
        <v>39</v>
      </c>
    </row>
    <row r="7" spans="1:11" s="370" customFormat="1" ht="18" customHeight="1" x14ac:dyDescent="0.15">
      <c r="A7" s="339" t="s">
        <v>382</v>
      </c>
      <c r="B7" s="340" t="s">
        <v>384</v>
      </c>
      <c r="C7" s="476" t="s">
        <v>11</v>
      </c>
      <c r="D7" s="331"/>
      <c r="E7" s="346"/>
      <c r="F7" s="338"/>
      <c r="G7" s="352" t="s">
        <v>63</v>
      </c>
      <c r="H7" s="331"/>
      <c r="I7" s="341"/>
      <c r="J7" s="336"/>
      <c r="K7" s="342" t="s">
        <v>63</v>
      </c>
    </row>
    <row r="8" spans="1:11" s="370" customFormat="1" ht="18" customHeight="1" x14ac:dyDescent="0.15">
      <c r="A8" s="343"/>
      <c r="B8" s="336"/>
      <c r="C8" s="344" t="s">
        <v>63</v>
      </c>
      <c r="D8" s="331"/>
      <c r="E8" s="341"/>
      <c r="F8" s="336"/>
      <c r="G8" s="356" t="s">
        <v>17</v>
      </c>
      <c r="H8" s="331"/>
      <c r="I8" s="335" t="s">
        <v>387</v>
      </c>
      <c r="J8" s="333" t="s">
        <v>393</v>
      </c>
      <c r="K8" s="354" t="s">
        <v>63</v>
      </c>
    </row>
    <row r="9" spans="1:11" s="370" customFormat="1" ht="18" customHeight="1" x14ac:dyDescent="0.15">
      <c r="A9" s="339" t="s">
        <v>379</v>
      </c>
      <c r="B9" s="340" t="s">
        <v>389</v>
      </c>
      <c r="C9" s="345" t="s">
        <v>11</v>
      </c>
      <c r="D9" s="331"/>
      <c r="E9" s="337" t="s">
        <v>382</v>
      </c>
      <c r="F9" s="340" t="s">
        <v>581</v>
      </c>
      <c r="G9" s="476" t="s">
        <v>11</v>
      </c>
      <c r="H9" s="331"/>
      <c r="I9" s="335" t="s">
        <v>387</v>
      </c>
      <c r="J9" s="333" t="s">
        <v>395</v>
      </c>
      <c r="K9" s="354" t="s">
        <v>63</v>
      </c>
    </row>
    <row r="10" spans="1:11" s="370" customFormat="1" ht="18" customHeight="1" x14ac:dyDescent="0.15">
      <c r="A10" s="348"/>
      <c r="B10" s="338"/>
      <c r="C10" s="349" t="s">
        <v>78</v>
      </c>
      <c r="D10" s="331"/>
      <c r="E10" s="346"/>
      <c r="F10" s="338"/>
      <c r="G10" s="352" t="s">
        <v>63</v>
      </c>
      <c r="H10" s="331"/>
      <c r="I10" s="337" t="s">
        <v>379</v>
      </c>
      <c r="J10" s="340" t="s">
        <v>582</v>
      </c>
      <c r="K10" s="357" t="s">
        <v>11</v>
      </c>
    </row>
    <row r="11" spans="1:11" s="370" customFormat="1" ht="18" customHeight="1" x14ac:dyDescent="0.15">
      <c r="A11" s="348"/>
      <c r="B11" s="338"/>
      <c r="C11" s="352" t="s">
        <v>100</v>
      </c>
      <c r="D11" s="331"/>
      <c r="E11" s="341"/>
      <c r="F11" s="336"/>
      <c r="G11" s="356" t="s">
        <v>17</v>
      </c>
      <c r="H11" s="331"/>
      <c r="I11" s="346"/>
      <c r="J11" s="338"/>
      <c r="K11" s="358" t="s">
        <v>17</v>
      </c>
    </row>
    <row r="12" spans="1:11" s="370" customFormat="1" ht="18" customHeight="1" x14ac:dyDescent="0.15">
      <c r="A12" s="343"/>
      <c r="B12" s="338"/>
      <c r="C12" s="352" t="s">
        <v>114</v>
      </c>
      <c r="D12" s="331"/>
      <c r="E12" s="335" t="s">
        <v>382</v>
      </c>
      <c r="F12" s="333" t="s">
        <v>398</v>
      </c>
      <c r="G12" s="334" t="s">
        <v>63</v>
      </c>
      <c r="H12" s="331"/>
      <c r="I12" s="341"/>
      <c r="J12" s="336"/>
      <c r="K12" s="351" t="s">
        <v>78</v>
      </c>
    </row>
    <row r="13" spans="1:11" s="370" customFormat="1" ht="18" customHeight="1" x14ac:dyDescent="0.15">
      <c r="A13" s="339" t="s">
        <v>379</v>
      </c>
      <c r="B13" s="340" t="s">
        <v>392</v>
      </c>
      <c r="C13" s="350" t="s">
        <v>63</v>
      </c>
      <c r="D13" s="331"/>
      <c r="E13" s="337" t="s">
        <v>382</v>
      </c>
      <c r="F13" s="340" t="s">
        <v>399</v>
      </c>
      <c r="G13" s="359" t="s">
        <v>39</v>
      </c>
      <c r="H13" s="331"/>
      <c r="I13" s="337" t="s">
        <v>379</v>
      </c>
      <c r="J13" s="340" t="s">
        <v>583</v>
      </c>
      <c r="K13" s="357" t="s">
        <v>11</v>
      </c>
    </row>
    <row r="14" spans="1:11" s="370" customFormat="1" ht="18" customHeight="1" x14ac:dyDescent="0.15">
      <c r="A14" s="343"/>
      <c r="B14" s="336"/>
      <c r="C14" s="355" t="s">
        <v>100</v>
      </c>
      <c r="D14" s="331"/>
      <c r="E14" s="341"/>
      <c r="F14" s="336"/>
      <c r="G14" s="360" t="s">
        <v>63</v>
      </c>
      <c r="H14" s="331"/>
      <c r="I14" s="346"/>
      <c r="J14" s="338"/>
      <c r="K14" s="358" t="s">
        <v>17</v>
      </c>
    </row>
    <row r="15" spans="1:11" s="370" customFormat="1" ht="18" customHeight="1" x14ac:dyDescent="0.15">
      <c r="A15" s="339" t="s">
        <v>382</v>
      </c>
      <c r="B15" s="340" t="s">
        <v>394</v>
      </c>
      <c r="C15" s="476" t="s">
        <v>11</v>
      </c>
      <c r="D15" s="331"/>
      <c r="E15" s="337" t="s">
        <v>382</v>
      </c>
      <c r="F15" s="340" t="s">
        <v>402</v>
      </c>
      <c r="G15" s="350" t="s">
        <v>63</v>
      </c>
      <c r="H15" s="331"/>
      <c r="I15" s="341"/>
      <c r="J15" s="336"/>
      <c r="K15" s="351" t="s">
        <v>78</v>
      </c>
    </row>
    <row r="16" spans="1:11" s="370" customFormat="1" ht="18" customHeight="1" x14ac:dyDescent="0.15">
      <c r="A16" s="343"/>
      <c r="B16" s="336"/>
      <c r="C16" s="344" t="s">
        <v>63</v>
      </c>
      <c r="D16" s="331"/>
      <c r="E16" s="341"/>
      <c r="F16" s="336"/>
      <c r="G16" s="355" t="s">
        <v>17</v>
      </c>
      <c r="H16" s="331"/>
      <c r="I16" s="337" t="s">
        <v>379</v>
      </c>
      <c r="J16" s="340" t="s">
        <v>584</v>
      </c>
      <c r="K16" s="357" t="s">
        <v>11</v>
      </c>
    </row>
    <row r="17" spans="1:11" s="370" customFormat="1" ht="18" customHeight="1" x14ac:dyDescent="0.15">
      <c r="A17" s="339" t="s">
        <v>382</v>
      </c>
      <c r="B17" s="340" t="s">
        <v>396</v>
      </c>
      <c r="C17" s="476" t="s">
        <v>11</v>
      </c>
      <c r="D17" s="331"/>
      <c r="E17" s="335" t="s">
        <v>387</v>
      </c>
      <c r="F17" s="333" t="s">
        <v>404</v>
      </c>
      <c r="G17" s="361" t="s">
        <v>63</v>
      </c>
      <c r="H17" s="331"/>
      <c r="I17" s="346"/>
      <c r="J17" s="338"/>
      <c r="K17" s="358" t="s">
        <v>63</v>
      </c>
    </row>
    <row r="18" spans="1:11" s="370" customFormat="1" ht="18" customHeight="1" x14ac:dyDescent="0.15">
      <c r="A18" s="343"/>
      <c r="B18" s="336"/>
      <c r="C18" s="344" t="s">
        <v>63</v>
      </c>
      <c r="D18" s="331"/>
      <c r="E18" s="339" t="s">
        <v>387</v>
      </c>
      <c r="F18" s="340" t="s">
        <v>415</v>
      </c>
      <c r="G18" s="476" t="s">
        <v>11</v>
      </c>
      <c r="H18" s="331"/>
      <c r="I18" s="346"/>
      <c r="J18" s="338"/>
      <c r="K18" s="358" t="s">
        <v>17</v>
      </c>
    </row>
    <row r="19" spans="1:11" s="370" customFormat="1" ht="18" customHeight="1" x14ac:dyDescent="0.15">
      <c r="A19" s="339" t="s">
        <v>379</v>
      </c>
      <c r="B19" s="340" t="s">
        <v>397</v>
      </c>
      <c r="C19" s="476" t="s">
        <v>11</v>
      </c>
      <c r="D19" s="331"/>
      <c r="E19" s="348"/>
      <c r="F19" s="338"/>
      <c r="G19" s="349" t="s">
        <v>63</v>
      </c>
      <c r="H19" s="331"/>
      <c r="I19" s="346"/>
      <c r="J19" s="338"/>
      <c r="K19" s="358" t="s">
        <v>78</v>
      </c>
    </row>
    <row r="20" spans="1:11" s="370" customFormat="1" ht="18" customHeight="1" x14ac:dyDescent="0.15">
      <c r="A20" s="343"/>
      <c r="B20" s="336"/>
      <c r="C20" s="344" t="s">
        <v>78</v>
      </c>
      <c r="D20" s="331"/>
      <c r="E20" s="343"/>
      <c r="F20" s="336"/>
      <c r="G20" s="353" t="s">
        <v>17</v>
      </c>
      <c r="H20" s="331"/>
      <c r="I20" s="341"/>
      <c r="J20" s="336"/>
      <c r="K20" s="351" t="s">
        <v>114</v>
      </c>
    </row>
    <row r="21" spans="1:11" s="370" customFormat="1" ht="18" customHeight="1" x14ac:dyDescent="0.15">
      <c r="A21" s="348" t="s">
        <v>379</v>
      </c>
      <c r="B21" s="333" t="s">
        <v>400</v>
      </c>
      <c r="C21" s="334" t="s">
        <v>63</v>
      </c>
      <c r="D21" s="331"/>
      <c r="E21" s="337" t="s">
        <v>382</v>
      </c>
      <c r="F21" s="340" t="s">
        <v>405</v>
      </c>
      <c r="G21" s="359" t="s">
        <v>46</v>
      </c>
      <c r="H21" s="331"/>
      <c r="I21" s="337" t="s">
        <v>379</v>
      </c>
      <c r="J21" s="340" t="s">
        <v>585</v>
      </c>
      <c r="K21" s="357" t="s">
        <v>11</v>
      </c>
    </row>
    <row r="22" spans="1:11" s="370" customFormat="1" ht="18" customHeight="1" x14ac:dyDescent="0.15">
      <c r="A22" s="339" t="s">
        <v>382</v>
      </c>
      <c r="B22" s="340" t="s">
        <v>401</v>
      </c>
      <c r="C22" s="350" t="s">
        <v>63</v>
      </c>
      <c r="D22" s="331"/>
      <c r="E22" s="341"/>
      <c r="F22" s="336"/>
      <c r="G22" s="360" t="s">
        <v>63</v>
      </c>
      <c r="H22" s="331"/>
      <c r="I22" s="346"/>
      <c r="J22" s="338"/>
      <c r="K22" s="358" t="s">
        <v>63</v>
      </c>
    </row>
    <row r="23" spans="1:11" s="370" customFormat="1" ht="18" customHeight="1" x14ac:dyDescent="0.15">
      <c r="A23" s="343"/>
      <c r="B23" s="336"/>
      <c r="C23" s="355" t="s">
        <v>100</v>
      </c>
      <c r="D23" s="331"/>
      <c r="E23" s="335" t="s">
        <v>382</v>
      </c>
      <c r="F23" s="333" t="s">
        <v>406</v>
      </c>
      <c r="G23" s="334" t="s">
        <v>63</v>
      </c>
      <c r="H23" s="331"/>
      <c r="I23" s="346"/>
      <c r="J23" s="338"/>
      <c r="K23" s="358" t="s">
        <v>17</v>
      </c>
    </row>
    <row r="24" spans="1:11" s="370" customFormat="1" ht="18" customHeight="1" x14ac:dyDescent="0.15">
      <c r="A24" s="339" t="s">
        <v>382</v>
      </c>
      <c r="B24" s="340" t="s">
        <v>403</v>
      </c>
      <c r="C24" s="476" t="s">
        <v>11</v>
      </c>
      <c r="D24" s="331"/>
      <c r="E24" s="337" t="s">
        <v>379</v>
      </c>
      <c r="F24" s="340" t="s">
        <v>586</v>
      </c>
      <c r="G24" s="350" t="s">
        <v>63</v>
      </c>
      <c r="H24" s="331"/>
      <c r="I24" s="346"/>
      <c r="J24" s="338"/>
      <c r="K24" s="358" t="s">
        <v>78</v>
      </c>
    </row>
    <row r="25" spans="1:11" s="370" customFormat="1" ht="18" customHeight="1" x14ac:dyDescent="0.15">
      <c r="A25" s="348"/>
      <c r="B25" s="338"/>
      <c r="C25" s="352" t="s">
        <v>39</v>
      </c>
      <c r="D25" s="331"/>
      <c r="E25" s="341"/>
      <c r="F25" s="336"/>
      <c r="G25" s="355" t="s">
        <v>17</v>
      </c>
      <c r="H25" s="331"/>
      <c r="I25" s="341"/>
      <c r="J25" s="336"/>
      <c r="K25" s="351" t="s">
        <v>114</v>
      </c>
    </row>
    <row r="26" spans="1:11" s="370" customFormat="1" ht="18" customHeight="1" x14ac:dyDescent="0.15">
      <c r="A26" s="348"/>
      <c r="B26" s="338"/>
      <c r="C26" s="362" t="s">
        <v>63</v>
      </c>
      <c r="D26" s="331"/>
      <c r="E26" s="337" t="s">
        <v>379</v>
      </c>
      <c r="F26" s="340" t="s">
        <v>587</v>
      </c>
      <c r="G26" s="350" t="s">
        <v>63</v>
      </c>
      <c r="H26" s="331"/>
      <c r="I26" s="337" t="s">
        <v>379</v>
      </c>
      <c r="J26" s="340" t="s">
        <v>588</v>
      </c>
      <c r="K26" s="357" t="s">
        <v>11</v>
      </c>
    </row>
    <row r="27" spans="1:11" s="370" customFormat="1" ht="18" customHeight="1" x14ac:dyDescent="0.15">
      <c r="A27" s="343"/>
      <c r="B27" s="336"/>
      <c r="C27" s="355" t="s">
        <v>78</v>
      </c>
      <c r="D27" s="331"/>
      <c r="E27" s="341"/>
      <c r="F27" s="336"/>
      <c r="G27" s="355" t="s">
        <v>17</v>
      </c>
      <c r="H27" s="331"/>
      <c r="I27" s="346"/>
      <c r="J27" s="338"/>
      <c r="K27" s="358" t="s">
        <v>63</v>
      </c>
    </row>
    <row r="28" spans="1:11" s="370" customFormat="1" ht="18" customHeight="1" x14ac:dyDescent="0.15">
      <c r="A28" s="267" t="s">
        <v>382</v>
      </c>
      <c r="B28" s="333" t="s">
        <v>407</v>
      </c>
      <c r="C28" s="334" t="s">
        <v>63</v>
      </c>
      <c r="D28" s="331"/>
      <c r="E28" s="337" t="s">
        <v>379</v>
      </c>
      <c r="F28" s="340" t="s">
        <v>411</v>
      </c>
      <c r="G28" s="350" t="s">
        <v>39</v>
      </c>
      <c r="H28" s="331"/>
      <c r="I28" s="346"/>
      <c r="J28" s="338"/>
      <c r="K28" s="358" t="s">
        <v>17</v>
      </c>
    </row>
    <row r="29" spans="1:11" s="370" customFormat="1" ht="18" customHeight="1" x14ac:dyDescent="0.15">
      <c r="A29" s="348" t="s">
        <v>379</v>
      </c>
      <c r="B29" s="333" t="s">
        <v>409</v>
      </c>
      <c r="C29" s="334" t="s">
        <v>63</v>
      </c>
      <c r="D29" s="331"/>
      <c r="E29" s="341"/>
      <c r="F29" s="336"/>
      <c r="G29" s="355" t="s">
        <v>46</v>
      </c>
      <c r="H29" s="331"/>
      <c r="I29" s="346"/>
      <c r="J29" s="338"/>
      <c r="K29" s="358" t="s">
        <v>78</v>
      </c>
    </row>
    <row r="30" spans="1:11" s="370" customFormat="1" ht="18" customHeight="1" x14ac:dyDescent="0.15">
      <c r="A30" s="339" t="s">
        <v>382</v>
      </c>
      <c r="B30" s="340" t="s">
        <v>410</v>
      </c>
      <c r="C30" s="476" t="s">
        <v>11</v>
      </c>
      <c r="D30" s="331"/>
      <c r="E30" s="337" t="s">
        <v>382</v>
      </c>
      <c r="F30" s="340" t="s">
        <v>416</v>
      </c>
      <c r="G30" s="476" t="s">
        <v>11</v>
      </c>
      <c r="H30" s="331"/>
      <c r="I30" s="341"/>
      <c r="J30" s="336"/>
      <c r="K30" s="351" t="s">
        <v>114</v>
      </c>
    </row>
    <row r="31" spans="1:11" s="370" customFormat="1" ht="18" customHeight="1" x14ac:dyDescent="0.15">
      <c r="A31" s="343"/>
      <c r="B31" s="336"/>
      <c r="C31" s="344" t="s">
        <v>63</v>
      </c>
      <c r="D31" s="331"/>
      <c r="E31" s="341"/>
      <c r="F31" s="336"/>
      <c r="G31" s="344" t="s">
        <v>63</v>
      </c>
      <c r="H31" s="331"/>
      <c r="I31" s="337" t="s">
        <v>379</v>
      </c>
      <c r="J31" s="489" t="s">
        <v>589</v>
      </c>
      <c r="K31" s="357" t="s">
        <v>100</v>
      </c>
    </row>
    <row r="32" spans="1:11" s="370" customFormat="1" ht="18" customHeight="1" x14ac:dyDescent="0.15">
      <c r="A32" s="339" t="s">
        <v>382</v>
      </c>
      <c r="B32" s="340" t="s">
        <v>414</v>
      </c>
      <c r="C32" s="476" t="s">
        <v>63</v>
      </c>
      <c r="D32" s="331"/>
      <c r="E32" s="335" t="s">
        <v>387</v>
      </c>
      <c r="F32" s="333" t="s">
        <v>419</v>
      </c>
      <c r="G32" s="334" t="s">
        <v>63</v>
      </c>
      <c r="H32" s="331"/>
      <c r="I32" s="337" t="s">
        <v>387</v>
      </c>
      <c r="J32" s="340" t="s">
        <v>408</v>
      </c>
      <c r="K32" s="477" t="s">
        <v>11</v>
      </c>
    </row>
    <row r="33" spans="1:11" s="370" customFormat="1" ht="18" customHeight="1" x14ac:dyDescent="0.15">
      <c r="A33" s="343"/>
      <c r="B33" s="336"/>
      <c r="C33" s="344" t="s">
        <v>17</v>
      </c>
      <c r="D33" s="331"/>
      <c r="E33" s="337" t="s">
        <v>379</v>
      </c>
      <c r="F33" s="340" t="s">
        <v>590</v>
      </c>
      <c r="G33" s="350" t="s">
        <v>11</v>
      </c>
      <c r="H33" s="331"/>
      <c r="I33" s="341"/>
      <c r="J33" s="336"/>
      <c r="K33" s="342" t="s">
        <v>63</v>
      </c>
    </row>
    <row r="34" spans="1:11" s="370" customFormat="1" ht="18" customHeight="1" x14ac:dyDescent="0.15">
      <c r="A34" s="348" t="s">
        <v>382</v>
      </c>
      <c r="B34" s="333" t="s">
        <v>420</v>
      </c>
      <c r="C34" s="334" t="s">
        <v>63</v>
      </c>
      <c r="D34" s="331"/>
      <c r="E34" s="346"/>
      <c r="F34" s="338"/>
      <c r="G34" s="352" t="s">
        <v>63</v>
      </c>
      <c r="H34" s="331"/>
      <c r="I34" s="335" t="s">
        <v>387</v>
      </c>
      <c r="J34" s="333" t="s">
        <v>412</v>
      </c>
      <c r="K34" s="354" t="s">
        <v>63</v>
      </c>
    </row>
    <row r="35" spans="1:11" s="370" customFormat="1" ht="18" customHeight="1" x14ac:dyDescent="0.15">
      <c r="A35" s="339" t="s">
        <v>379</v>
      </c>
      <c r="B35" s="340" t="s">
        <v>421</v>
      </c>
      <c r="C35" s="476" t="s">
        <v>11</v>
      </c>
      <c r="D35" s="331"/>
      <c r="E35" s="346"/>
      <c r="F35" s="338"/>
      <c r="G35" s="352" t="s">
        <v>17</v>
      </c>
      <c r="H35" s="331"/>
      <c r="I35" s="337" t="s">
        <v>387</v>
      </c>
      <c r="J35" s="340" t="s">
        <v>413</v>
      </c>
      <c r="K35" s="477" t="s">
        <v>39</v>
      </c>
    </row>
    <row r="36" spans="1:11" s="370" customFormat="1" ht="18" customHeight="1" x14ac:dyDescent="0.15">
      <c r="A36" s="348"/>
      <c r="B36" s="338"/>
      <c r="C36" s="352" t="s">
        <v>39</v>
      </c>
      <c r="D36" s="331"/>
      <c r="E36" s="346"/>
      <c r="F36" s="338"/>
      <c r="G36" s="352" t="s">
        <v>100</v>
      </c>
      <c r="H36" s="331"/>
      <c r="I36" s="341"/>
      <c r="J36" s="336"/>
      <c r="K36" s="342" t="s">
        <v>63</v>
      </c>
    </row>
    <row r="37" spans="1:11" s="370" customFormat="1" ht="18" customHeight="1" x14ac:dyDescent="0.15">
      <c r="A37" s="348"/>
      <c r="B37" s="338"/>
      <c r="C37" s="349" t="s">
        <v>63</v>
      </c>
      <c r="D37" s="331"/>
      <c r="E37" s="341"/>
      <c r="F37" s="338"/>
      <c r="G37" s="352" t="s">
        <v>114</v>
      </c>
      <c r="H37" s="331"/>
      <c r="I37" s="335" t="s">
        <v>387</v>
      </c>
      <c r="J37" s="490" t="s">
        <v>592</v>
      </c>
      <c r="K37" s="354" t="s">
        <v>63</v>
      </c>
    </row>
    <row r="38" spans="1:11" s="370" customFormat="1" ht="18" customHeight="1" x14ac:dyDescent="0.15">
      <c r="A38" s="343"/>
      <c r="B38" s="336"/>
      <c r="C38" s="353" t="s">
        <v>17</v>
      </c>
      <c r="D38" s="331"/>
      <c r="E38" s="337" t="s">
        <v>379</v>
      </c>
      <c r="F38" s="340" t="s">
        <v>591</v>
      </c>
      <c r="G38" s="357" t="s">
        <v>11</v>
      </c>
      <c r="H38" s="365"/>
      <c r="I38" s="346" t="s">
        <v>417</v>
      </c>
      <c r="J38" s="363" t="s">
        <v>418</v>
      </c>
      <c r="K38" s="357" t="s">
        <v>63</v>
      </c>
    </row>
    <row r="39" spans="1:11" s="370" customFormat="1" ht="18" customHeight="1" x14ac:dyDescent="0.15">
      <c r="A39" s="267" t="s">
        <v>382</v>
      </c>
      <c r="B39" s="333" t="s">
        <v>422</v>
      </c>
      <c r="C39" s="334" t="s">
        <v>63</v>
      </c>
      <c r="D39" s="331"/>
      <c r="E39" s="346"/>
      <c r="F39" s="338"/>
      <c r="G39" s="358" t="s">
        <v>63</v>
      </c>
      <c r="H39" s="365"/>
      <c r="I39" s="335" t="s">
        <v>387</v>
      </c>
      <c r="J39" s="490" t="s">
        <v>594</v>
      </c>
      <c r="K39" s="354" t="s">
        <v>63</v>
      </c>
    </row>
    <row r="40" spans="1:11" s="370" customFormat="1" ht="18" customHeight="1" x14ac:dyDescent="0.15">
      <c r="A40" s="267" t="s">
        <v>382</v>
      </c>
      <c r="B40" s="333" t="s">
        <v>424</v>
      </c>
      <c r="C40" s="334" t="s">
        <v>63</v>
      </c>
      <c r="D40" s="331"/>
      <c r="E40" s="346"/>
      <c r="F40" s="338"/>
      <c r="G40" s="358" t="s">
        <v>17</v>
      </c>
      <c r="H40" s="365"/>
      <c r="I40" s="337" t="s">
        <v>382</v>
      </c>
      <c r="J40" s="491" t="s">
        <v>595</v>
      </c>
      <c r="K40" s="350" t="s">
        <v>63</v>
      </c>
    </row>
    <row r="41" spans="1:11" s="370" customFormat="1" ht="18" customHeight="1" x14ac:dyDescent="0.15">
      <c r="A41" s="339" t="s">
        <v>379</v>
      </c>
      <c r="B41" s="340" t="s">
        <v>593</v>
      </c>
      <c r="C41" s="477" t="s">
        <v>11</v>
      </c>
      <c r="D41" s="331"/>
      <c r="E41" s="346"/>
      <c r="F41" s="338"/>
      <c r="G41" s="358" t="s">
        <v>100</v>
      </c>
      <c r="H41" s="365"/>
      <c r="I41" s="341"/>
      <c r="J41" s="492" t="s">
        <v>597</v>
      </c>
      <c r="K41" s="355" t="s">
        <v>17</v>
      </c>
    </row>
    <row r="42" spans="1:11" s="370" customFormat="1" ht="18" customHeight="1" x14ac:dyDescent="0.15">
      <c r="A42" s="348"/>
      <c r="B42" s="338"/>
      <c r="C42" s="358" t="s">
        <v>17</v>
      </c>
      <c r="D42" s="331"/>
      <c r="E42" s="341"/>
      <c r="F42" s="338"/>
      <c r="G42" s="358" t="s">
        <v>114</v>
      </c>
      <c r="H42" s="365"/>
      <c r="I42" s="335" t="s">
        <v>382</v>
      </c>
      <c r="J42" s="490" t="s">
        <v>599</v>
      </c>
      <c r="K42" s="354" t="s">
        <v>63</v>
      </c>
    </row>
    <row r="43" spans="1:11" s="370" customFormat="1" ht="18" customHeight="1" x14ac:dyDescent="0.15">
      <c r="A43" s="343"/>
      <c r="B43" s="336"/>
      <c r="C43" s="369" t="s">
        <v>78</v>
      </c>
      <c r="D43" s="331"/>
      <c r="E43" s="337" t="s">
        <v>379</v>
      </c>
      <c r="F43" s="340" t="s">
        <v>598</v>
      </c>
      <c r="G43" s="357" t="s">
        <v>11</v>
      </c>
      <c r="H43" s="365"/>
      <c r="I43" s="337" t="s">
        <v>379</v>
      </c>
      <c r="J43" s="340" t="s">
        <v>600</v>
      </c>
      <c r="K43" s="357" t="s">
        <v>11</v>
      </c>
    </row>
    <row r="44" spans="1:11" s="370" customFormat="1" ht="18" customHeight="1" x14ac:dyDescent="0.15">
      <c r="A44" s="339" t="s">
        <v>379</v>
      </c>
      <c r="B44" s="340" t="s">
        <v>596</v>
      </c>
      <c r="C44" s="477" t="s">
        <v>11</v>
      </c>
      <c r="D44" s="368"/>
      <c r="E44" s="337" t="s">
        <v>382</v>
      </c>
      <c r="F44" s="340" t="s">
        <v>423</v>
      </c>
      <c r="G44" s="487" t="s">
        <v>11</v>
      </c>
      <c r="H44" s="367"/>
      <c r="I44" s="346"/>
      <c r="J44" s="338"/>
      <c r="K44" s="358" t="s">
        <v>17</v>
      </c>
    </row>
    <row r="45" spans="1:11" s="370" customFormat="1" ht="18" customHeight="1" x14ac:dyDescent="0.15">
      <c r="A45" s="348"/>
      <c r="B45" s="338"/>
      <c r="C45" s="358" t="s">
        <v>17</v>
      </c>
      <c r="D45" s="367"/>
      <c r="E45" s="341"/>
      <c r="F45" s="336"/>
      <c r="G45" s="342" t="s">
        <v>63</v>
      </c>
      <c r="H45" s="367"/>
      <c r="I45" s="346"/>
      <c r="J45" s="338"/>
      <c r="K45" s="358" t="s">
        <v>78</v>
      </c>
    </row>
    <row r="46" spans="1:11" s="370" customFormat="1" ht="18" customHeight="1" x14ac:dyDescent="0.15">
      <c r="A46" s="343"/>
      <c r="B46" s="336"/>
      <c r="C46" s="369" t="s">
        <v>78</v>
      </c>
      <c r="D46" s="367"/>
      <c r="E46" s="337" t="s">
        <v>387</v>
      </c>
      <c r="F46" s="340" t="s">
        <v>425</v>
      </c>
      <c r="G46" s="487" t="s">
        <v>11</v>
      </c>
      <c r="H46" s="367"/>
      <c r="I46" s="346"/>
      <c r="J46" s="338"/>
      <c r="K46" s="364" t="s">
        <v>100</v>
      </c>
    </row>
    <row r="47" spans="1:11" ht="18" customHeight="1" x14ac:dyDescent="0.15">
      <c r="A47" s="335" t="s">
        <v>379</v>
      </c>
      <c r="B47" s="336" t="s">
        <v>381</v>
      </c>
      <c r="C47" s="354" t="s">
        <v>78</v>
      </c>
      <c r="E47" s="341"/>
      <c r="F47" s="336"/>
      <c r="G47" s="342" t="s">
        <v>63</v>
      </c>
      <c r="I47" s="341"/>
      <c r="J47" s="336"/>
      <c r="K47" s="366" t="s">
        <v>114</v>
      </c>
    </row>
    <row r="48" spans="1:11" ht="18" customHeight="1" x14ac:dyDescent="0.15">
      <c r="A48" s="335" t="s">
        <v>379</v>
      </c>
      <c r="B48" s="333" t="s">
        <v>385</v>
      </c>
      <c r="C48" s="354" t="s">
        <v>78</v>
      </c>
      <c r="E48" s="337" t="s">
        <v>382</v>
      </c>
      <c r="F48" s="338" t="s">
        <v>383</v>
      </c>
      <c r="G48" s="477" t="s">
        <v>11</v>
      </c>
      <c r="I48" s="337" t="s">
        <v>379</v>
      </c>
      <c r="J48" s="340" t="s">
        <v>601</v>
      </c>
      <c r="K48" s="357" t="s">
        <v>11</v>
      </c>
    </row>
    <row r="49" spans="1:11" ht="18" customHeight="1" x14ac:dyDescent="0.15">
      <c r="A49" s="337" t="s">
        <v>382</v>
      </c>
      <c r="B49" s="340" t="s">
        <v>386</v>
      </c>
      <c r="C49" s="477" t="s">
        <v>11</v>
      </c>
      <c r="E49" s="341"/>
      <c r="F49" s="336"/>
      <c r="G49" s="342" t="s">
        <v>17</v>
      </c>
      <c r="I49" s="346"/>
      <c r="J49" s="338"/>
      <c r="K49" s="358" t="s">
        <v>17</v>
      </c>
    </row>
    <row r="50" spans="1:11" ht="18" customHeight="1" x14ac:dyDescent="0.15">
      <c r="A50" s="341"/>
      <c r="B50" s="336"/>
      <c r="C50" s="342" t="s">
        <v>39</v>
      </c>
      <c r="E50" s="337" t="s">
        <v>387</v>
      </c>
      <c r="F50" s="340" t="s">
        <v>388</v>
      </c>
      <c r="G50" s="477" t="s">
        <v>11</v>
      </c>
      <c r="I50" s="346"/>
      <c r="J50" s="338"/>
      <c r="K50" s="358" t="s">
        <v>78</v>
      </c>
    </row>
    <row r="51" spans="1:11" ht="18" customHeight="1" x14ac:dyDescent="0.15">
      <c r="A51" s="337" t="s">
        <v>382</v>
      </c>
      <c r="B51" s="340" t="s">
        <v>390</v>
      </c>
      <c r="C51" s="357" t="s">
        <v>63</v>
      </c>
      <c r="E51" s="346"/>
      <c r="F51" s="338"/>
      <c r="G51" s="347" t="s">
        <v>63</v>
      </c>
      <c r="I51" s="346"/>
      <c r="J51" s="338"/>
      <c r="K51" s="364" t="s">
        <v>100</v>
      </c>
    </row>
    <row r="52" spans="1:11" ht="18" customHeight="1" x14ac:dyDescent="0.15">
      <c r="A52" s="346"/>
      <c r="B52" s="338"/>
      <c r="C52" s="358" t="s">
        <v>17</v>
      </c>
      <c r="E52" s="341"/>
      <c r="F52" s="336"/>
      <c r="G52" s="351" t="s">
        <v>17</v>
      </c>
      <c r="I52" s="341"/>
      <c r="J52" s="336"/>
      <c r="K52" s="366" t="s">
        <v>114</v>
      </c>
    </row>
    <row r="53" spans="1:11" ht="18" customHeight="1" x14ac:dyDescent="0.15">
      <c r="A53" s="341"/>
      <c r="B53" s="336"/>
      <c r="C53" s="488" t="s">
        <v>78</v>
      </c>
    </row>
    <row r="54" spans="1:11" ht="18" customHeight="1" x14ac:dyDescent="0.15"/>
    <row r="55" spans="1:11" ht="20.100000000000001" customHeight="1" x14ac:dyDescent="0.15"/>
    <row r="56" spans="1:11" ht="20.100000000000001" customHeight="1" x14ac:dyDescent="0.15"/>
    <row r="57" spans="1:11" ht="18" customHeight="1" x14ac:dyDescent="0.15"/>
    <row r="58" spans="1:11" ht="18" customHeight="1" x14ac:dyDescent="0.15"/>
  </sheetData>
  <mergeCells count="8">
    <mergeCell ref="A1:F1"/>
    <mergeCell ref="H2:K2"/>
    <mergeCell ref="A4:B5"/>
    <mergeCell ref="C4:C5"/>
    <mergeCell ref="E4:F5"/>
    <mergeCell ref="G4:G5"/>
    <mergeCell ref="I4:J5"/>
    <mergeCell ref="K4:K5"/>
  </mergeCells>
  <phoneticPr fontId="3"/>
  <printOptions horizontalCentered="1"/>
  <pageMargins left="0.78740157480314965" right="0.78740157480314965" top="0.70866141732283472" bottom="0.98425196850393704" header="0.51181102362204722" footer="0.51181102362204722"/>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【記入例】</vt:lpstr>
      <vt:lpstr>2018年度入学生</vt:lpstr>
      <vt:lpstr>【参考】学習・教育到達目標対応表（共通科目）</vt:lpstr>
      <vt:lpstr>【参考】学習・教育到達目標対応表（専門科目）</vt:lpstr>
      <vt:lpstr>【記入例】!Print_Area</vt:lpstr>
      <vt:lpstr>'【参考】学習・教育到達目標対応表（専門科目）'!Print_Area</vt:lpstr>
      <vt:lpstr>'2018年度入学生'!Print_Area</vt:lpstr>
      <vt:lpstr>'【参考】学習・教育到達目標対応表（共通科目）'!Print_Titles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中里敬子(Nakazato Keiko)</dc:creator>
  <cp:lastModifiedBy>中里敬子(Nakazato Keiko)</cp:lastModifiedBy>
  <cp:lastPrinted>2017-03-10T06:22:55Z</cp:lastPrinted>
  <dcterms:created xsi:type="dcterms:W3CDTF">2016-04-25T00:38:43Z</dcterms:created>
  <dcterms:modified xsi:type="dcterms:W3CDTF">2018-09-14T06:01:43Z</dcterms:modified>
</cp:coreProperties>
</file>