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win\デスクトップ\JABEE（機能）\★★応用コース★★\2017年度\達成度総合評価表\"/>
    </mc:Choice>
  </mc:AlternateContent>
  <bookViews>
    <workbookView xWindow="0" yWindow="0" windowWidth="15510" windowHeight="11550" activeTab="1"/>
  </bookViews>
  <sheets>
    <sheet name="【記入例】" sheetId="3" r:id="rId1"/>
    <sheet name="2015年度入学生用" sheetId="1" r:id="rId2"/>
    <sheet name="【参考】学習・教育到達目標対応表（共通科目）" sheetId="4" r:id="rId3"/>
    <sheet name="【参考】学習・教育到達目標対応表（専門科目）" sheetId="5" r:id="rId4"/>
  </sheets>
  <definedNames>
    <definedName name="_xlnm._FilterDatabase" localSheetId="2" hidden="1">'【参考】学習・教育到達目標対応表（共通科目）'!$A$4:$G$231</definedName>
    <definedName name="_xlnm.Print_Area" localSheetId="0">【記入例】!$A$1:$AK$69</definedName>
    <definedName name="_xlnm.Print_Area" localSheetId="3">'【参考】学習・教育到達目標対応表（専門科目）'!$A$1:$K$46</definedName>
    <definedName name="_xlnm.Print_Area" localSheetId="1">'2015年度入学生用'!$A$1:$AK$69</definedName>
    <definedName name="_xlnm.Print_Titles" localSheetId="2">'【参考】学習・教育到達目標対応表（共通科目）'!$2:$4</definedName>
    <definedName name="あ" localSheetId="0">#REF!</definedName>
    <definedName name="あ" localSheetId="2">#REF!</definedName>
    <definedName name="あ" localSheetId="3">#REF!</definedName>
    <definedName name="あ" localSheetId="1">#REF!</definedName>
    <definedName name="あ">#REF!</definedName>
    <definedName name="シー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6" i="3" l="1"/>
  <c r="N94" i="3"/>
  <c r="N92" i="3"/>
  <c r="K67" i="3"/>
  <c r="J67" i="3"/>
  <c r="K66" i="3"/>
  <c r="J66" i="3"/>
  <c r="K65" i="3"/>
  <c r="J65" i="3"/>
  <c r="K64" i="3"/>
  <c r="J64" i="3"/>
  <c r="K63" i="3"/>
  <c r="J63" i="3"/>
  <c r="K62" i="3"/>
  <c r="J62" i="3"/>
  <c r="K61" i="3"/>
  <c r="J61" i="3"/>
  <c r="AD60" i="3"/>
  <c r="K60" i="3"/>
  <c r="J60" i="3"/>
  <c r="AD59" i="3"/>
  <c r="K59" i="3"/>
  <c r="J59" i="3"/>
  <c r="AD58" i="3"/>
  <c r="K58" i="3"/>
  <c r="J58" i="3"/>
  <c r="AD57" i="3"/>
  <c r="K57" i="3"/>
  <c r="J57" i="3"/>
  <c r="AD56" i="3"/>
  <c r="K56" i="3"/>
  <c r="J56" i="3"/>
  <c r="AD55" i="3"/>
  <c r="K55" i="3"/>
  <c r="J55" i="3"/>
  <c r="AD54" i="3"/>
  <c r="K54" i="3"/>
  <c r="J54" i="3"/>
  <c r="AD53" i="3"/>
  <c r="K53" i="3"/>
  <c r="J53" i="3"/>
  <c r="AD52" i="3"/>
  <c r="K52" i="3"/>
  <c r="J52" i="3"/>
  <c r="AD51" i="3"/>
  <c r="K51" i="3"/>
  <c r="J51" i="3"/>
  <c r="AD50" i="3"/>
  <c r="K50" i="3"/>
  <c r="J50" i="3"/>
  <c r="AD49" i="3"/>
  <c r="K49" i="3"/>
  <c r="J49" i="3"/>
  <c r="AD48" i="3"/>
  <c r="K48" i="3"/>
  <c r="J48" i="3"/>
  <c r="AD47" i="3"/>
  <c r="K47" i="3"/>
  <c r="J47" i="3"/>
  <c r="AD46" i="3"/>
  <c r="K46" i="3"/>
  <c r="J46" i="3"/>
  <c r="AD45" i="3"/>
  <c r="K45" i="3"/>
  <c r="J45" i="3"/>
  <c r="AD44" i="3"/>
  <c r="K44" i="3"/>
  <c r="J44" i="3"/>
  <c r="AD43" i="3"/>
  <c r="AC43" i="3"/>
  <c r="K43" i="3"/>
  <c r="J43" i="3"/>
  <c r="AD42" i="3"/>
  <c r="AC42" i="3"/>
  <c r="K42" i="3"/>
  <c r="J42" i="3"/>
  <c r="AC41" i="3"/>
  <c r="AH42" i="3" s="1"/>
  <c r="AB41" i="3"/>
  <c r="K41" i="3"/>
  <c r="J41" i="3"/>
  <c r="AD40" i="3"/>
  <c r="AC40" i="3"/>
  <c r="K40" i="3"/>
  <c r="J40" i="3"/>
  <c r="AD39" i="3"/>
  <c r="AC39" i="3"/>
  <c r="K39" i="3"/>
  <c r="J39" i="3"/>
  <c r="AD38" i="3"/>
  <c r="AC38" i="3"/>
  <c r="K38" i="3"/>
  <c r="J38" i="3"/>
  <c r="AD37" i="3"/>
  <c r="AC37" i="3"/>
  <c r="K37" i="3"/>
  <c r="J37" i="3"/>
  <c r="AD36" i="3"/>
  <c r="AC36" i="3"/>
  <c r="K36" i="3"/>
  <c r="J36" i="3"/>
  <c r="AE35" i="3"/>
  <c r="AD35" i="3"/>
  <c r="AC35" i="3"/>
  <c r="AH37" i="3" s="1"/>
  <c r="K35" i="3"/>
  <c r="J35" i="3"/>
  <c r="AC34" i="3"/>
  <c r="AB34" i="3"/>
  <c r="K34" i="3"/>
  <c r="J34" i="3"/>
  <c r="K33" i="3"/>
  <c r="J33" i="3"/>
  <c r="AD32" i="3"/>
  <c r="AC32" i="3"/>
  <c r="K32" i="3"/>
  <c r="J32" i="3"/>
  <c r="AC31" i="3"/>
  <c r="AB31" i="3"/>
  <c r="K31" i="3"/>
  <c r="J31" i="3"/>
  <c r="AC30" i="3"/>
  <c r="AB30" i="3"/>
  <c r="K30" i="3"/>
  <c r="J30" i="3"/>
  <c r="AD29" i="3"/>
  <c r="AC29" i="3"/>
  <c r="K29" i="3"/>
  <c r="J29" i="3"/>
  <c r="AD28" i="3"/>
  <c r="AC28" i="3"/>
  <c r="K28" i="3"/>
  <c r="J28" i="3"/>
  <c r="AD27" i="3"/>
  <c r="AE24" i="3" s="1"/>
  <c r="AC27" i="3"/>
  <c r="K27" i="3"/>
  <c r="J27" i="3"/>
  <c r="AD26" i="3"/>
  <c r="AC26" i="3"/>
  <c r="K26" i="3"/>
  <c r="J26" i="3"/>
  <c r="AD25" i="3"/>
  <c r="AC25" i="3"/>
  <c r="AH30" i="3" s="1"/>
  <c r="K25" i="3"/>
  <c r="J25" i="3"/>
  <c r="AC24" i="3"/>
  <c r="AB24" i="3"/>
  <c r="K24" i="3"/>
  <c r="J24" i="3"/>
  <c r="AD23" i="3"/>
  <c r="AC23" i="3"/>
  <c r="K23" i="3"/>
  <c r="J23" i="3"/>
  <c r="AD22" i="3"/>
  <c r="AC22" i="3"/>
  <c r="K22" i="3"/>
  <c r="L22" i="3" s="1"/>
  <c r="J22" i="3"/>
  <c r="AD21" i="3"/>
  <c r="AC21" i="3"/>
  <c r="K21" i="3"/>
  <c r="J21" i="3"/>
  <c r="AD20" i="3"/>
  <c r="AC20" i="3"/>
  <c r="AH22" i="3" s="1"/>
  <c r="K20" i="3"/>
  <c r="J20" i="3"/>
  <c r="AD19" i="3"/>
  <c r="AC19" i="3"/>
  <c r="K19" i="3"/>
  <c r="J19" i="3"/>
  <c r="AD18" i="3"/>
  <c r="AC18" i="3"/>
  <c r="K18" i="3"/>
  <c r="J18" i="3"/>
  <c r="AD17" i="3"/>
  <c r="AC17" i="3"/>
  <c r="K17" i="3"/>
  <c r="J17" i="3"/>
  <c r="AD16" i="3"/>
  <c r="AC16" i="3"/>
  <c r="AD15" i="3"/>
  <c r="AC15" i="3"/>
  <c r="O15" i="3"/>
  <c r="L15" i="3"/>
  <c r="K15" i="3"/>
  <c r="J15" i="3"/>
  <c r="AD14" i="3"/>
  <c r="AC14" i="3"/>
  <c r="K14" i="3"/>
  <c r="J14" i="3"/>
  <c r="AD13" i="3"/>
  <c r="AC13" i="3"/>
  <c r="L13" i="3"/>
  <c r="K13" i="3"/>
  <c r="J13" i="3"/>
  <c r="AD12" i="3"/>
  <c r="AC12" i="3"/>
  <c r="K12" i="3"/>
  <c r="J12" i="3"/>
  <c r="AD11" i="3"/>
  <c r="AC11" i="3"/>
  <c r="K11" i="3"/>
  <c r="J11" i="3"/>
  <c r="AD10" i="3"/>
  <c r="AC10" i="3"/>
  <c r="K10" i="3"/>
  <c r="J10" i="3"/>
  <c r="AD9" i="3"/>
  <c r="AC9" i="3"/>
  <c r="O9" i="3"/>
  <c r="K9" i="3"/>
  <c r="J9" i="3"/>
  <c r="AD8" i="3"/>
  <c r="AC8" i="3"/>
  <c r="K8" i="3"/>
  <c r="J8" i="3"/>
  <c r="AD7" i="3"/>
  <c r="AC7" i="3"/>
  <c r="K7" i="3"/>
  <c r="J7" i="3"/>
  <c r="AE6" i="3"/>
  <c r="AD6" i="3"/>
  <c r="AC6" i="3"/>
  <c r="AJ94" i="3" s="1"/>
  <c r="K6" i="3"/>
  <c r="J6" i="3"/>
  <c r="N95" i="3" s="1"/>
  <c r="N109" i="3" l="1"/>
  <c r="N108" i="3"/>
  <c r="N107" i="3"/>
  <c r="N106" i="3"/>
  <c r="N105" i="3"/>
  <c r="O11" i="3"/>
  <c r="AH11" i="3"/>
  <c r="N121" i="3"/>
  <c r="N120" i="3"/>
  <c r="N119" i="3"/>
  <c r="N118" i="3"/>
  <c r="N117" i="3"/>
  <c r="AB63" i="3"/>
  <c r="L6" i="3"/>
  <c r="O13" i="3"/>
  <c r="AH18" i="3"/>
  <c r="N133" i="3"/>
  <c r="N132" i="3"/>
  <c r="N131" i="3"/>
  <c r="N130" i="3"/>
  <c r="N129" i="3"/>
  <c r="N145" i="3"/>
  <c r="N144" i="3"/>
  <c r="N143" i="3"/>
  <c r="N142" i="3"/>
  <c r="N141" i="3"/>
  <c r="O18" i="3"/>
  <c r="AJ132" i="3"/>
  <c r="AJ131" i="3"/>
  <c r="AJ130" i="3"/>
  <c r="AJ129" i="3"/>
  <c r="AJ128" i="3"/>
  <c r="AH32" i="3"/>
  <c r="AJ144" i="3"/>
  <c r="AJ143" i="3"/>
  <c r="AJ142" i="3"/>
  <c r="AJ141" i="3"/>
  <c r="AJ140" i="3"/>
  <c r="AJ155" i="3"/>
  <c r="AJ153" i="3"/>
  <c r="AJ156" i="3"/>
  <c r="AJ154" i="3"/>
  <c r="AJ152" i="3"/>
  <c r="AE44" i="3"/>
  <c r="AJ95" i="3"/>
  <c r="AJ93" i="3"/>
  <c r="AJ96" i="3"/>
  <c r="AJ108" i="3"/>
  <c r="AJ107" i="3"/>
  <c r="AJ106" i="3"/>
  <c r="AJ105" i="3"/>
  <c r="AJ104" i="3"/>
  <c r="N157" i="3"/>
  <c r="N156" i="3"/>
  <c r="N155" i="3"/>
  <c r="N154" i="3"/>
  <c r="N153" i="3"/>
  <c r="O20" i="3"/>
  <c r="AJ168" i="3"/>
  <c r="AJ167" i="3"/>
  <c r="AJ166" i="3"/>
  <c r="AJ165" i="3"/>
  <c r="AJ164" i="3"/>
  <c r="AJ179" i="3"/>
  <c r="AJ177" i="3"/>
  <c r="AJ180" i="3"/>
  <c r="AJ178" i="3"/>
  <c r="AJ176" i="3"/>
  <c r="AH39" i="3"/>
  <c r="AJ192" i="3"/>
  <c r="AJ191" i="3"/>
  <c r="AJ190" i="3"/>
  <c r="AJ189" i="3"/>
  <c r="AJ188" i="3"/>
  <c r="O92" i="3"/>
  <c r="AJ92" i="3"/>
  <c r="AJ116" i="3"/>
  <c r="AJ117" i="3"/>
  <c r="AJ118" i="3"/>
  <c r="AJ119" i="3"/>
  <c r="AJ120" i="3"/>
  <c r="N169" i="3"/>
  <c r="N168" i="3"/>
  <c r="N167" i="3"/>
  <c r="N166" i="3"/>
  <c r="N165" i="3"/>
  <c r="O26" i="3"/>
  <c r="N181" i="3"/>
  <c r="N179" i="3"/>
  <c r="N177" i="3"/>
  <c r="N180" i="3"/>
  <c r="N178" i="3"/>
  <c r="N93" i="3"/>
  <c r="N97" i="3" s="1"/>
  <c r="AK116" i="3" l="1"/>
  <c r="AJ121" i="3"/>
  <c r="P93" i="3"/>
  <c r="O94" i="3" s="1"/>
  <c r="P99" i="3" s="1"/>
  <c r="P94" i="3"/>
  <c r="O95" i="3" s="1"/>
  <c r="P92" i="3"/>
  <c r="O93" i="3" s="1"/>
  <c r="P95" i="3" s="1"/>
  <c r="O96" i="3" s="1"/>
  <c r="AK188" i="3"/>
  <c r="AJ193" i="3"/>
  <c r="AJ181" i="3"/>
  <c r="AK176" i="3"/>
  <c r="AK104" i="3"/>
  <c r="AJ109" i="3"/>
  <c r="AK140" i="3"/>
  <c r="AJ145" i="3"/>
  <c r="AK128" i="3"/>
  <c r="AJ133" i="3"/>
  <c r="N146" i="3"/>
  <c r="O141" i="3"/>
  <c r="N122" i="3"/>
  <c r="O117" i="3"/>
  <c r="N182" i="3"/>
  <c r="Q177" i="3"/>
  <c r="O177" i="3"/>
  <c r="N170" i="3"/>
  <c r="O165" i="3"/>
  <c r="AK92" i="3"/>
  <c r="AJ97" i="3"/>
  <c r="AK164" i="3"/>
  <c r="AJ169" i="3"/>
  <c r="N158" i="3"/>
  <c r="O153" i="3"/>
  <c r="AK152" i="3"/>
  <c r="AJ157" i="3"/>
  <c r="N134" i="3"/>
  <c r="O129" i="3"/>
  <c r="N110" i="3"/>
  <c r="O105" i="3"/>
  <c r="O97" i="3" l="1"/>
  <c r="N10" i="3" s="1"/>
  <c r="P105" i="3"/>
  <c r="O106" i="3" s="1"/>
  <c r="AL152" i="3"/>
  <c r="AK153" i="3" s="1"/>
  <c r="AL159" i="3" s="1"/>
  <c r="AG34" i="3" s="1"/>
  <c r="AL153" i="3"/>
  <c r="AK154" i="3" s="1"/>
  <c r="AL164" i="3"/>
  <c r="AK165" i="3" s="1"/>
  <c r="AL92" i="3"/>
  <c r="AK93" i="3" s="1"/>
  <c r="P177" i="3"/>
  <c r="O178" i="3" s="1"/>
  <c r="Q178" i="3" s="1"/>
  <c r="N190" i="3" s="1"/>
  <c r="P178" i="3"/>
  <c r="O179" i="3" s="1"/>
  <c r="Q179" i="3" s="1"/>
  <c r="N191" i="3" s="1"/>
  <c r="P117" i="3"/>
  <c r="O118" i="3" s="1"/>
  <c r="P141" i="3"/>
  <c r="O142" i="3" s="1"/>
  <c r="AL176" i="3"/>
  <c r="AK177" i="3" s="1"/>
  <c r="AL177" i="3" s="1"/>
  <c r="AK178" i="3" s="1"/>
  <c r="P96" i="3"/>
  <c r="P98" i="3"/>
  <c r="N9" i="3" s="1"/>
  <c r="P129" i="3"/>
  <c r="O130" i="3" s="1"/>
  <c r="P153" i="3"/>
  <c r="O154" i="3" s="1"/>
  <c r="P165" i="3"/>
  <c r="O166" i="3" s="1"/>
  <c r="N189" i="3"/>
  <c r="AL129" i="3"/>
  <c r="AK130" i="3" s="1"/>
  <c r="AL128" i="3"/>
  <c r="AK129" i="3" s="1"/>
  <c r="AL135" i="3" s="1"/>
  <c r="AL141" i="3"/>
  <c r="AK142" i="3" s="1"/>
  <c r="AL140" i="3"/>
  <c r="AK141" i="3" s="1"/>
  <c r="AL147" i="3" s="1"/>
  <c r="AL105" i="3"/>
  <c r="AK106" i="3" s="1"/>
  <c r="AL104" i="3"/>
  <c r="AK105" i="3" s="1"/>
  <c r="AL111" i="3" s="1"/>
  <c r="AL189" i="3"/>
  <c r="AK190" i="3" s="1"/>
  <c r="AL188" i="3"/>
  <c r="AK189" i="3" s="1"/>
  <c r="AL195" i="3" s="1"/>
  <c r="AL117" i="3"/>
  <c r="AK118" i="3" s="1"/>
  <c r="AL116" i="3"/>
  <c r="AK117" i="3" s="1"/>
  <c r="AL123" i="3" s="1"/>
  <c r="O189" i="3" l="1"/>
  <c r="P166" i="3"/>
  <c r="O167" i="3" s="1"/>
  <c r="P154" i="3"/>
  <c r="O155" i="3" s="1"/>
  <c r="P130" i="3"/>
  <c r="O131" i="3" s="1"/>
  <c r="AL178" i="3"/>
  <c r="AK179" i="3" s="1"/>
  <c r="AL183" i="3"/>
  <c r="P142" i="3"/>
  <c r="O143" i="3" s="1"/>
  <c r="P118" i="3"/>
  <c r="O119" i="3" s="1"/>
  <c r="P184" i="3"/>
  <c r="AL165" i="3"/>
  <c r="AK166" i="3" s="1"/>
  <c r="AL171" i="3" s="1"/>
  <c r="AL155" i="3"/>
  <c r="AK156" i="3" s="1"/>
  <c r="AK157" i="3" s="1"/>
  <c r="AL154" i="3"/>
  <c r="AK155" i="3" s="1"/>
  <c r="AL158" i="3"/>
  <c r="P106" i="3"/>
  <c r="O107" i="3" s="1"/>
  <c r="AL118" i="3"/>
  <c r="AK119" i="3" s="1"/>
  <c r="AL190" i="3"/>
  <c r="AK191" i="3" s="1"/>
  <c r="AL191" i="3" s="1"/>
  <c r="AK192" i="3" s="1"/>
  <c r="AL106" i="3"/>
  <c r="AK107" i="3" s="1"/>
  <c r="AL142" i="3"/>
  <c r="AK143" i="3" s="1"/>
  <c r="AL143" i="3" s="1"/>
  <c r="AK144" i="3" s="1"/>
  <c r="AL130" i="3"/>
  <c r="AK131" i="3" s="1"/>
  <c r="P167" i="3"/>
  <c r="O168" i="3" s="1"/>
  <c r="P155" i="3"/>
  <c r="O156" i="3" s="1"/>
  <c r="P131" i="3"/>
  <c r="O132" i="3" s="1"/>
  <c r="P143" i="3"/>
  <c r="O144" i="3" s="1"/>
  <c r="P119" i="3"/>
  <c r="O120" i="3" s="1"/>
  <c r="P179" i="3"/>
  <c r="O180" i="3" s="1"/>
  <c r="AL93" i="3"/>
  <c r="AK94" i="3" s="1"/>
  <c r="AL166" i="3"/>
  <c r="AK167" i="3" s="1"/>
  <c r="AL156" i="3"/>
  <c r="P107" i="3"/>
  <c r="O108" i="3" s="1"/>
  <c r="Q180" i="3" l="1"/>
  <c r="P180" i="3"/>
  <c r="AL144" i="3"/>
  <c r="AL192" i="3"/>
  <c r="AL146" i="3"/>
  <c r="AG32" i="3" s="1"/>
  <c r="AL194" i="3"/>
  <c r="AG42" i="3" s="1"/>
  <c r="P112" i="3"/>
  <c r="P108" i="3"/>
  <c r="O109" i="3" s="1"/>
  <c r="O110" i="3" s="1"/>
  <c r="N12" i="3" s="1"/>
  <c r="Q12" i="3" s="1"/>
  <c r="AL167" i="3"/>
  <c r="AK168" i="3" s="1"/>
  <c r="AL168" i="3" s="1"/>
  <c r="AL99" i="3"/>
  <c r="P124" i="3"/>
  <c r="P120" i="3"/>
  <c r="O121" i="3" s="1"/>
  <c r="P121" i="3" s="1"/>
  <c r="P148" i="3"/>
  <c r="P144" i="3"/>
  <c r="O145" i="3" s="1"/>
  <c r="O146" i="3" s="1"/>
  <c r="N19" i="3" s="1"/>
  <c r="AL179" i="3"/>
  <c r="AK180" i="3" s="1"/>
  <c r="P136" i="3"/>
  <c r="P132" i="3"/>
  <c r="O133" i="3" s="1"/>
  <c r="O134" i="3" s="1"/>
  <c r="N16" i="3" s="1"/>
  <c r="P160" i="3"/>
  <c r="P156" i="3"/>
  <c r="O157" i="3" s="1"/>
  <c r="O158" i="3" s="1"/>
  <c r="N21" i="3" s="1"/>
  <c r="P172" i="3"/>
  <c r="P168" i="3"/>
  <c r="O169" i="3" s="1"/>
  <c r="P169" i="3" s="1"/>
  <c r="P190" i="3"/>
  <c r="O191" i="3" s="1"/>
  <c r="P196" i="3" s="1"/>
  <c r="P189" i="3"/>
  <c r="O190" i="3" s="1"/>
  <c r="AK145" i="3"/>
  <c r="AG33" i="3" s="1"/>
  <c r="AK193" i="3"/>
  <c r="AG43" i="3" s="1"/>
  <c r="AJ43" i="3" s="1"/>
  <c r="AL131" i="3"/>
  <c r="AK132" i="3" s="1"/>
  <c r="AK133" i="3" s="1"/>
  <c r="AG31" i="3" s="1"/>
  <c r="AJ33" i="3" s="1"/>
  <c r="AL107" i="3"/>
  <c r="AK108" i="3" s="1"/>
  <c r="AL110" i="3" s="1"/>
  <c r="AG18" i="3" s="1"/>
  <c r="AL119" i="3"/>
  <c r="AK120" i="3" s="1"/>
  <c r="AK121" i="3" s="1"/>
  <c r="AG23" i="3" s="1"/>
  <c r="AL94" i="3"/>
  <c r="AK95" i="3" s="1"/>
  <c r="U96" i="3" l="1"/>
  <c r="AI32" i="3"/>
  <c r="U91" i="3"/>
  <c r="P11" i="3"/>
  <c r="Q21" i="3"/>
  <c r="AL95" i="3"/>
  <c r="AK96" i="3" s="1"/>
  <c r="AK97" i="3" s="1"/>
  <c r="AG12" i="3" s="1"/>
  <c r="U98" i="3"/>
  <c r="AI42" i="3"/>
  <c r="P191" i="3"/>
  <c r="AL180" i="3"/>
  <c r="AL182" i="3"/>
  <c r="AG39" i="3" s="1"/>
  <c r="AK169" i="3"/>
  <c r="AG38" i="3" s="1"/>
  <c r="AL120" i="3"/>
  <c r="AL108" i="3"/>
  <c r="AL132" i="3"/>
  <c r="P157" i="3"/>
  <c r="P145" i="3"/>
  <c r="O181" i="3"/>
  <c r="O50" i="3"/>
  <c r="P159" i="3"/>
  <c r="N20" i="3" s="1"/>
  <c r="P147" i="3"/>
  <c r="N18" i="3" s="1"/>
  <c r="AK109" i="3"/>
  <c r="AG19" i="3" s="1"/>
  <c r="P171" i="3"/>
  <c r="N26" i="3" s="1"/>
  <c r="P123" i="3"/>
  <c r="N13" i="3" s="1"/>
  <c r="O170" i="3"/>
  <c r="N27" i="3" s="1"/>
  <c r="O122" i="3"/>
  <c r="N14" i="3" s="1"/>
  <c r="Q14" i="3" s="1"/>
  <c r="AL122" i="3"/>
  <c r="AG22" i="3" s="1"/>
  <c r="AL134" i="3"/>
  <c r="AG30" i="3" s="1"/>
  <c r="P133" i="3"/>
  <c r="N192" i="3"/>
  <c r="P109" i="3"/>
  <c r="AK181" i="3"/>
  <c r="AG40" i="3" s="1"/>
  <c r="AL170" i="3"/>
  <c r="AG37" i="3" s="1"/>
  <c r="P135" i="3"/>
  <c r="N15" i="3" s="1"/>
  <c r="P111" i="3"/>
  <c r="N11" i="3" s="1"/>
  <c r="U92" i="3" l="1"/>
  <c r="P13" i="3"/>
  <c r="AJ23" i="3"/>
  <c r="AL96" i="3"/>
  <c r="Q181" i="3"/>
  <c r="O182" i="3"/>
  <c r="N51" i="3" s="1"/>
  <c r="P183" i="3"/>
  <c r="N50" i="3" s="1"/>
  <c r="P181" i="3"/>
  <c r="AJ40" i="3"/>
  <c r="O192" i="3"/>
  <c r="U93" i="3"/>
  <c r="P20" i="3"/>
  <c r="AL98" i="3"/>
  <c r="AG11" i="3" s="1"/>
  <c r="P192" i="3" l="1"/>
  <c r="U97" i="3"/>
  <c r="AI39" i="3"/>
  <c r="N193" i="3"/>
  <c r="N194" i="3" s="1"/>
  <c r="Q182" i="3"/>
  <c r="U95" i="3"/>
  <c r="AI22" i="3"/>
  <c r="O193" i="3" l="1"/>
  <c r="O66" i="3"/>
  <c r="O194" i="3" l="1"/>
  <c r="N67" i="3" s="1"/>
  <c r="Q67" i="3" s="1"/>
  <c r="P193" i="3"/>
  <c r="P195" i="3"/>
  <c r="N66" i="3" s="1"/>
  <c r="U94" i="3" l="1"/>
  <c r="U99" i="3" s="1"/>
  <c r="V61" i="3" s="1"/>
  <c r="X61" i="3" s="1"/>
  <c r="P66" i="3"/>
  <c r="J60" i="1" l="1"/>
  <c r="K60" i="1"/>
  <c r="J61" i="1"/>
  <c r="K61" i="1"/>
  <c r="J62" i="1"/>
  <c r="K62" i="1"/>
  <c r="J44" i="1"/>
  <c r="K44" i="1"/>
  <c r="J45" i="1"/>
  <c r="K45" i="1"/>
  <c r="J46" i="1"/>
  <c r="K46" i="1"/>
  <c r="K14" i="1" l="1"/>
  <c r="J14" i="1"/>
  <c r="K13" i="1"/>
  <c r="J13" i="1"/>
  <c r="N104" i="1" s="1"/>
  <c r="L13" i="1"/>
  <c r="N101" i="1" l="1"/>
  <c r="N103" i="1"/>
  <c r="N105" i="1"/>
  <c r="N102" i="1"/>
  <c r="K67" i="1"/>
  <c r="J67" i="1"/>
  <c r="AD60" i="1"/>
  <c r="K66" i="1"/>
  <c r="J66" i="1"/>
  <c r="AD59" i="1"/>
  <c r="K65" i="1"/>
  <c r="J65" i="1"/>
  <c r="AD58" i="1"/>
  <c r="K64" i="1"/>
  <c r="J64" i="1"/>
  <c r="AD57" i="1"/>
  <c r="K63" i="1"/>
  <c r="J63" i="1"/>
  <c r="AD56" i="1"/>
  <c r="K59" i="1"/>
  <c r="J59" i="1"/>
  <c r="AD55" i="1"/>
  <c r="K58" i="1"/>
  <c r="J58" i="1"/>
  <c r="AD54" i="1"/>
  <c r="K57" i="1"/>
  <c r="J57" i="1"/>
  <c r="AD53" i="1"/>
  <c r="K56" i="1"/>
  <c r="J56" i="1"/>
  <c r="AD52" i="1"/>
  <c r="K55" i="1"/>
  <c r="J55" i="1"/>
  <c r="AD51" i="1"/>
  <c r="K54" i="1"/>
  <c r="J54" i="1"/>
  <c r="AD50" i="1"/>
  <c r="K53" i="1"/>
  <c r="J53" i="1"/>
  <c r="AD49" i="1"/>
  <c r="K52" i="1"/>
  <c r="J52" i="1"/>
  <c r="AD48" i="1"/>
  <c r="K51" i="1"/>
  <c r="J51" i="1"/>
  <c r="AD47" i="1"/>
  <c r="K50" i="1"/>
  <c r="J50" i="1"/>
  <c r="AD46" i="1"/>
  <c r="K49" i="1"/>
  <c r="J49" i="1"/>
  <c r="AD45" i="1"/>
  <c r="K48" i="1"/>
  <c r="J48" i="1"/>
  <c r="AD44" i="1"/>
  <c r="K47" i="1"/>
  <c r="J47" i="1"/>
  <c r="AD43" i="1"/>
  <c r="AC43" i="1"/>
  <c r="K43" i="1"/>
  <c r="J43" i="1"/>
  <c r="AD42" i="1"/>
  <c r="AC42" i="1"/>
  <c r="K42" i="1"/>
  <c r="J42" i="1"/>
  <c r="AB41" i="1"/>
  <c r="AC41" i="1" s="1"/>
  <c r="K41" i="1"/>
  <c r="J41" i="1"/>
  <c r="AD40" i="1"/>
  <c r="AC40" i="1"/>
  <c r="K40" i="1"/>
  <c r="J40" i="1"/>
  <c r="AD39" i="1"/>
  <c r="AC39" i="1"/>
  <c r="K39" i="1"/>
  <c r="J39" i="1"/>
  <c r="AD38" i="1"/>
  <c r="AC38" i="1"/>
  <c r="K38" i="1"/>
  <c r="J38" i="1"/>
  <c r="AD37" i="1"/>
  <c r="AC37" i="1"/>
  <c r="K37" i="1"/>
  <c r="J37" i="1"/>
  <c r="AD36" i="1"/>
  <c r="AC36" i="1"/>
  <c r="K36" i="1"/>
  <c r="J36" i="1"/>
  <c r="AD35" i="1"/>
  <c r="AE35" i="1" s="1"/>
  <c r="AC35" i="1"/>
  <c r="K35" i="1"/>
  <c r="J35" i="1"/>
  <c r="AB34" i="1"/>
  <c r="AC34" i="1" s="1"/>
  <c r="K34" i="1"/>
  <c r="J34" i="1"/>
  <c r="K33" i="1"/>
  <c r="J33" i="1"/>
  <c r="AD32" i="1"/>
  <c r="AC32" i="1"/>
  <c r="K32" i="1"/>
  <c r="J32" i="1"/>
  <c r="AB31" i="1"/>
  <c r="AC31" i="1" s="1"/>
  <c r="K31" i="1"/>
  <c r="J31" i="1"/>
  <c r="AB30" i="1"/>
  <c r="AC30" i="1" s="1"/>
  <c r="K30" i="1"/>
  <c r="J30" i="1"/>
  <c r="AD29" i="1"/>
  <c r="AC29" i="1"/>
  <c r="K29" i="1"/>
  <c r="J29" i="1"/>
  <c r="AD28" i="1"/>
  <c r="AC28" i="1"/>
  <c r="K28" i="1"/>
  <c r="J28" i="1"/>
  <c r="AD27" i="1"/>
  <c r="AC27" i="1"/>
  <c r="K27" i="1"/>
  <c r="J27" i="1"/>
  <c r="AD26" i="1"/>
  <c r="AC26" i="1"/>
  <c r="K26" i="1"/>
  <c r="J26" i="1"/>
  <c r="AD25" i="1"/>
  <c r="AC25" i="1"/>
  <c r="K25" i="1"/>
  <c r="J25" i="1"/>
  <c r="AE24" i="1"/>
  <c r="AB24" i="1"/>
  <c r="AC24" i="1" s="1"/>
  <c r="K24" i="1"/>
  <c r="J24" i="1"/>
  <c r="AD23" i="1"/>
  <c r="AC23" i="1"/>
  <c r="K23" i="1"/>
  <c r="J23" i="1"/>
  <c r="AD22" i="1"/>
  <c r="AC22" i="1"/>
  <c r="K22" i="1"/>
  <c r="J22" i="1"/>
  <c r="AD21" i="1"/>
  <c r="AC21" i="1"/>
  <c r="K21" i="1"/>
  <c r="J21" i="1"/>
  <c r="AD20" i="1"/>
  <c r="AC20" i="1"/>
  <c r="AJ102" i="1" s="1"/>
  <c r="K20" i="1"/>
  <c r="J20" i="1"/>
  <c r="AD19" i="1"/>
  <c r="AC19" i="1"/>
  <c r="K19" i="1"/>
  <c r="J19" i="1"/>
  <c r="AD18" i="1"/>
  <c r="AC18" i="1"/>
  <c r="K18" i="1"/>
  <c r="J18" i="1"/>
  <c r="AD17" i="1"/>
  <c r="AC17" i="1"/>
  <c r="K17" i="1"/>
  <c r="J17" i="1"/>
  <c r="AD16" i="1"/>
  <c r="AC16" i="1"/>
  <c r="AD15" i="1"/>
  <c r="AC15" i="1"/>
  <c r="K15" i="1"/>
  <c r="L15" i="1" s="1"/>
  <c r="J15" i="1"/>
  <c r="AD14" i="1"/>
  <c r="AC14" i="1"/>
  <c r="AD13" i="1"/>
  <c r="AC13" i="1"/>
  <c r="AD12" i="1"/>
  <c r="AC12" i="1"/>
  <c r="K12" i="1"/>
  <c r="J12" i="1"/>
  <c r="AD11" i="1"/>
  <c r="AC11" i="1"/>
  <c r="K11" i="1"/>
  <c r="J11" i="1"/>
  <c r="N93" i="1" s="1"/>
  <c r="AD10" i="1"/>
  <c r="AC10" i="1"/>
  <c r="K10" i="1"/>
  <c r="J10" i="1"/>
  <c r="AD9" i="1"/>
  <c r="AC9" i="1"/>
  <c r="K9" i="1"/>
  <c r="J9" i="1"/>
  <c r="AD8" i="1"/>
  <c r="AC8" i="1"/>
  <c r="K8" i="1"/>
  <c r="J8" i="1"/>
  <c r="AD7" i="1"/>
  <c r="AC7" i="1"/>
  <c r="K7" i="1"/>
  <c r="J7" i="1"/>
  <c r="AD6" i="1"/>
  <c r="AC6" i="1"/>
  <c r="K6" i="1"/>
  <c r="J6" i="1"/>
  <c r="AJ92" i="1" l="1"/>
  <c r="L22" i="1"/>
  <c r="AE44" i="1"/>
  <c r="AE6" i="1"/>
  <c r="N79" i="1"/>
  <c r="AJ79" i="1"/>
  <c r="L6" i="1"/>
  <c r="O9" i="1"/>
  <c r="AH18" i="1"/>
  <c r="AH11" i="1"/>
  <c r="O13" i="1"/>
  <c r="N117" i="1"/>
  <c r="N116" i="1"/>
  <c r="N115" i="1"/>
  <c r="N114" i="1"/>
  <c r="N113" i="1"/>
  <c r="O15" i="1"/>
  <c r="N129" i="1"/>
  <c r="N128" i="1"/>
  <c r="N127" i="1"/>
  <c r="N126" i="1"/>
  <c r="N125" i="1"/>
  <c r="N141" i="1"/>
  <c r="N140" i="1"/>
  <c r="N139" i="1"/>
  <c r="N138" i="1"/>
  <c r="N137" i="1"/>
  <c r="AJ116" i="1"/>
  <c r="AJ115" i="1"/>
  <c r="AJ114" i="1"/>
  <c r="AJ113" i="1"/>
  <c r="AJ112" i="1"/>
  <c r="AH30" i="1"/>
  <c r="AJ128" i="1"/>
  <c r="AJ127" i="1"/>
  <c r="AJ126" i="1"/>
  <c r="AJ125" i="1"/>
  <c r="AJ124" i="1"/>
  <c r="AJ140" i="1"/>
  <c r="AJ138" i="1"/>
  <c r="AJ136" i="1"/>
  <c r="AJ139" i="1"/>
  <c r="AJ137" i="1"/>
  <c r="AJ151" i="1"/>
  <c r="AJ149" i="1"/>
  <c r="AJ152" i="1"/>
  <c r="AJ150" i="1"/>
  <c r="AJ148" i="1"/>
  <c r="AH37" i="1"/>
  <c r="AJ163" i="1"/>
  <c r="AJ161" i="1"/>
  <c r="AJ164" i="1"/>
  <c r="AJ160" i="1"/>
  <c r="AJ162" i="1"/>
  <c r="AJ176" i="1"/>
  <c r="AJ174" i="1"/>
  <c r="AJ172" i="1"/>
  <c r="AJ175" i="1"/>
  <c r="AJ173" i="1"/>
  <c r="AH42" i="1"/>
  <c r="AB63" i="1"/>
  <c r="N76" i="1"/>
  <c r="AJ76" i="1"/>
  <c r="N78" i="1"/>
  <c r="AJ78" i="1"/>
  <c r="N80" i="1"/>
  <c r="AJ80" i="1"/>
  <c r="AJ88" i="1"/>
  <c r="AJ89" i="1"/>
  <c r="AJ90" i="1"/>
  <c r="AJ91" i="1"/>
  <c r="AJ100" i="1"/>
  <c r="AJ101" i="1"/>
  <c r="O11" i="1"/>
  <c r="O18" i="1"/>
  <c r="O20" i="1"/>
  <c r="AJ104" i="1"/>
  <c r="AJ103" i="1"/>
  <c r="N153" i="1"/>
  <c r="N152" i="1"/>
  <c r="N151" i="1"/>
  <c r="N150" i="1"/>
  <c r="N149" i="1"/>
  <c r="AH22" i="1"/>
  <c r="O26" i="1"/>
  <c r="N165" i="1"/>
  <c r="N163" i="1"/>
  <c r="N161" i="1"/>
  <c r="N164" i="1"/>
  <c r="N162" i="1"/>
  <c r="AH32" i="1"/>
  <c r="AH39" i="1"/>
  <c r="N77" i="1"/>
  <c r="AJ77" i="1"/>
  <c r="N89" i="1"/>
  <c r="N90" i="1"/>
  <c r="N91" i="1"/>
  <c r="N92" i="1"/>
  <c r="N106" i="1" l="1"/>
  <c r="O101" i="1"/>
  <c r="N94" i="1"/>
  <c r="O89" i="1"/>
  <c r="N154" i="1"/>
  <c r="O149" i="1"/>
  <c r="AK76" i="1"/>
  <c r="AJ81" i="1"/>
  <c r="AK172" i="1"/>
  <c r="AJ177" i="1"/>
  <c r="AJ165" i="1"/>
  <c r="AK160" i="1"/>
  <c r="AK136" i="1"/>
  <c r="AJ141" i="1"/>
  <c r="N142" i="1"/>
  <c r="O137" i="1"/>
  <c r="N166" i="1"/>
  <c r="O161" i="1"/>
  <c r="Q161" i="1" s="1"/>
  <c r="AJ105" i="1"/>
  <c r="AK100" i="1"/>
  <c r="AK88" i="1"/>
  <c r="AJ93" i="1"/>
  <c r="N81" i="1"/>
  <c r="O76" i="1"/>
  <c r="AK148" i="1"/>
  <c r="AJ153" i="1"/>
  <c r="AJ129" i="1"/>
  <c r="AK124" i="1"/>
  <c r="AJ117" i="1"/>
  <c r="AK112" i="1"/>
  <c r="O125" i="1"/>
  <c r="N130" i="1"/>
  <c r="N118" i="1"/>
  <c r="O113" i="1"/>
  <c r="N173" i="1" l="1"/>
  <c r="P125" i="1"/>
  <c r="O126" i="1" s="1"/>
  <c r="P126" i="1" s="1"/>
  <c r="O127" i="1" s="1"/>
  <c r="P132" i="1" s="1"/>
  <c r="AL148" i="1"/>
  <c r="AK149" i="1" s="1"/>
  <c r="AL88" i="1"/>
  <c r="AK89" i="1" s="1"/>
  <c r="AL89" i="1" s="1"/>
  <c r="AK90" i="1" s="1"/>
  <c r="P137" i="1"/>
  <c r="O138" i="1" s="1"/>
  <c r="P138" i="1" s="1"/>
  <c r="O139" i="1" s="1"/>
  <c r="P144" i="1" s="1"/>
  <c r="AL160" i="1"/>
  <c r="AK161" i="1" s="1"/>
  <c r="AL161" i="1" s="1"/>
  <c r="AK162" i="1" s="1"/>
  <c r="P149" i="1"/>
  <c r="O150" i="1" s="1"/>
  <c r="P150" i="1" s="1"/>
  <c r="O151" i="1" s="1"/>
  <c r="P156" i="1" s="1"/>
  <c r="P89" i="1"/>
  <c r="O90" i="1" s="1"/>
  <c r="P90" i="1" s="1"/>
  <c r="O91" i="1" s="1"/>
  <c r="P96" i="1" s="1"/>
  <c r="P101" i="1"/>
  <c r="O102" i="1" s="1"/>
  <c r="P102" i="1" s="1"/>
  <c r="O103" i="1" s="1"/>
  <c r="P108" i="1" s="1"/>
  <c r="P113" i="1"/>
  <c r="O114" i="1" s="1"/>
  <c r="P114" i="1" s="1"/>
  <c r="O115" i="1" s="1"/>
  <c r="P120" i="1" s="1"/>
  <c r="AL112" i="1"/>
  <c r="AK113" i="1" s="1"/>
  <c r="AL124" i="1"/>
  <c r="AK125" i="1" s="1"/>
  <c r="P76" i="1"/>
  <c r="O77" i="1" s="1"/>
  <c r="AL100" i="1"/>
  <c r="AK101" i="1" s="1"/>
  <c r="AL101" i="1" s="1"/>
  <c r="AK102" i="1" s="1"/>
  <c r="AL107" i="1" s="1"/>
  <c r="P161" i="1"/>
  <c r="O162" i="1" s="1"/>
  <c r="Q162" i="1" s="1"/>
  <c r="N174" i="1" s="1"/>
  <c r="AL136" i="1"/>
  <c r="AK137" i="1" s="1"/>
  <c r="AL172" i="1"/>
  <c r="AK173" i="1" s="1"/>
  <c r="AL76" i="1"/>
  <c r="AK77" i="1" s="1"/>
  <c r="P77" i="1" l="1"/>
  <c r="O78" i="1" s="1"/>
  <c r="P83" i="1" s="1"/>
  <c r="AL95" i="1"/>
  <c r="AL162" i="1"/>
  <c r="AK163" i="1" s="1"/>
  <c r="AL77" i="1"/>
  <c r="AK78" i="1" s="1"/>
  <c r="AL173" i="1"/>
  <c r="AK174" i="1" s="1"/>
  <c r="AL137" i="1"/>
  <c r="AK138" i="1" s="1"/>
  <c r="AL143" i="1" s="1"/>
  <c r="AG34" i="1" s="1"/>
  <c r="P162" i="1"/>
  <c r="O163" i="1" s="1"/>
  <c r="P168" i="1" s="1"/>
  <c r="AL102" i="1"/>
  <c r="AK103" i="1" s="1"/>
  <c r="AL103" i="1" s="1"/>
  <c r="AK104" i="1" s="1"/>
  <c r="AK105" i="1" s="1"/>
  <c r="AG23" i="1" s="1"/>
  <c r="AL125" i="1"/>
  <c r="AK126" i="1" s="1"/>
  <c r="AL126" i="1" s="1"/>
  <c r="AK127" i="1" s="1"/>
  <c r="AL113" i="1"/>
  <c r="AK114" i="1" s="1"/>
  <c r="AL119" i="1" s="1"/>
  <c r="P115" i="1"/>
  <c r="O116" i="1" s="1"/>
  <c r="P116" i="1" s="1"/>
  <c r="O117" i="1" s="1"/>
  <c r="P117" i="1" s="1"/>
  <c r="P103" i="1"/>
  <c r="O104" i="1" s="1"/>
  <c r="P104" i="1" s="1"/>
  <c r="O105" i="1" s="1"/>
  <c r="P105" i="1" s="1"/>
  <c r="P91" i="1"/>
  <c r="O92" i="1" s="1"/>
  <c r="P92" i="1" s="1"/>
  <c r="O93" i="1" s="1"/>
  <c r="P93" i="1" s="1"/>
  <c r="P151" i="1"/>
  <c r="O152" i="1" s="1"/>
  <c r="AL167" i="1"/>
  <c r="P139" i="1"/>
  <c r="O140" i="1" s="1"/>
  <c r="P140" i="1" s="1"/>
  <c r="O141" i="1" s="1"/>
  <c r="P141" i="1" s="1"/>
  <c r="AL90" i="1"/>
  <c r="AK91" i="1" s="1"/>
  <c r="AL91" i="1" s="1"/>
  <c r="AK92" i="1" s="1"/>
  <c r="AL92" i="1" s="1"/>
  <c r="AL149" i="1"/>
  <c r="AK150" i="1" s="1"/>
  <c r="AL155" i="1" s="1"/>
  <c r="P127" i="1"/>
  <c r="O128" i="1" s="1"/>
  <c r="P128" i="1" s="1"/>
  <c r="O129" i="1" s="1"/>
  <c r="P129" i="1" s="1"/>
  <c r="AL114" i="1"/>
  <c r="AK115" i="1" s="1"/>
  <c r="O173" i="1"/>
  <c r="AL150" i="1" l="1"/>
  <c r="AK151" i="1" s="1"/>
  <c r="AL104" i="1"/>
  <c r="P78" i="1"/>
  <c r="O79" i="1" s="1"/>
  <c r="P143" i="1"/>
  <c r="N20" i="1" s="1"/>
  <c r="P79" i="1"/>
  <c r="O80" i="1" s="1"/>
  <c r="P82" i="1" s="1"/>
  <c r="N9" i="1" s="1"/>
  <c r="O130" i="1"/>
  <c r="N19" i="1" s="1"/>
  <c r="P152" i="1"/>
  <c r="O153" i="1" s="1"/>
  <c r="P153" i="1" s="1"/>
  <c r="P131" i="1"/>
  <c r="N18" i="1" s="1"/>
  <c r="AK93" i="1"/>
  <c r="AG19" i="1" s="1"/>
  <c r="P95" i="1"/>
  <c r="N11" i="1" s="1"/>
  <c r="P119" i="1"/>
  <c r="N15" i="1" s="1"/>
  <c r="AL106" i="1"/>
  <c r="AG22" i="1" s="1"/>
  <c r="P107" i="1"/>
  <c r="N13" i="1" s="1"/>
  <c r="AL94" i="1"/>
  <c r="AG18" i="1" s="1"/>
  <c r="O142" i="1"/>
  <c r="N21" i="1" s="1"/>
  <c r="O94" i="1"/>
  <c r="N12" i="1" s="1"/>
  <c r="O106" i="1"/>
  <c r="O118" i="1"/>
  <c r="N16" i="1" s="1"/>
  <c r="AL151" i="1"/>
  <c r="AK152" i="1" s="1"/>
  <c r="AK153" i="1" s="1"/>
  <c r="AG38" i="1" s="1"/>
  <c r="AL115" i="1"/>
  <c r="AK116" i="1" s="1"/>
  <c r="AL118" i="1" s="1"/>
  <c r="AG30" i="1" s="1"/>
  <c r="AL127" i="1"/>
  <c r="AK128" i="1" s="1"/>
  <c r="AL130" i="1" s="1"/>
  <c r="AG32" i="1" s="1"/>
  <c r="AL131" i="1"/>
  <c r="P163" i="1"/>
  <c r="O164" i="1" s="1"/>
  <c r="AL163" i="1"/>
  <c r="AK164" i="1" s="1"/>
  <c r="AK165" i="1" s="1"/>
  <c r="AG40" i="1" s="1"/>
  <c r="P173" i="1"/>
  <c r="O174" i="1" s="1"/>
  <c r="P174" i="1" s="1"/>
  <c r="Q163" i="1"/>
  <c r="AL138" i="1"/>
  <c r="AK139" i="1" s="1"/>
  <c r="AL174" i="1"/>
  <c r="AK175" i="1" s="1"/>
  <c r="AL83" i="1"/>
  <c r="AL78" i="1"/>
  <c r="AK79" i="1" s="1"/>
  <c r="AL79" i="1" s="1"/>
  <c r="AK80" i="1" s="1"/>
  <c r="AL179" i="1"/>
  <c r="O154" i="1" l="1"/>
  <c r="N27" i="1" s="1"/>
  <c r="Q21" i="1"/>
  <c r="U77" i="1" s="1"/>
  <c r="P80" i="1"/>
  <c r="O81" i="1"/>
  <c r="N10" i="1" s="1"/>
  <c r="Q12" i="1" s="1"/>
  <c r="AL164" i="1"/>
  <c r="P155" i="1"/>
  <c r="N26" i="1" s="1"/>
  <c r="N14" i="1"/>
  <c r="Q14" i="1" s="1"/>
  <c r="P13" i="1" s="1"/>
  <c r="AL82" i="1"/>
  <c r="AG11" i="1" s="1"/>
  <c r="AK81" i="1"/>
  <c r="AG12" i="1" s="1"/>
  <c r="N175" i="1"/>
  <c r="O175" i="1" s="1"/>
  <c r="P175" i="1" s="1"/>
  <c r="Q164" i="1"/>
  <c r="N176" i="1" s="1"/>
  <c r="AL128" i="1"/>
  <c r="AL166" i="1"/>
  <c r="AG39" i="1" s="1"/>
  <c r="P164" i="1"/>
  <c r="AL80" i="1"/>
  <c r="AK129" i="1"/>
  <c r="AG33" i="1" s="1"/>
  <c r="AL175" i="1"/>
  <c r="AK176" i="1" s="1"/>
  <c r="AL139" i="1"/>
  <c r="AK140" i="1" s="1"/>
  <c r="AK117" i="1"/>
  <c r="AG31" i="1" s="1"/>
  <c r="AL154" i="1"/>
  <c r="AG37" i="1" s="1"/>
  <c r="AJ40" i="1" s="1"/>
  <c r="U81" i="1" s="1"/>
  <c r="AL152" i="1"/>
  <c r="AL116" i="1"/>
  <c r="P20" i="1" l="1"/>
  <c r="AJ23" i="1"/>
  <c r="U79" i="1" s="1"/>
  <c r="AI39" i="1"/>
  <c r="U75" i="1"/>
  <c r="P11" i="1"/>
  <c r="AJ33" i="1"/>
  <c r="AI32" i="1" s="1"/>
  <c r="U76" i="1"/>
  <c r="O176" i="1"/>
  <c r="AK141" i="1"/>
  <c r="AL142" i="1"/>
  <c r="O165" i="1"/>
  <c r="O50" i="1"/>
  <c r="P180" i="1"/>
  <c r="P176" i="1"/>
  <c r="AL140" i="1"/>
  <c r="AK177" i="1"/>
  <c r="AG43" i="1" s="1"/>
  <c r="AL178" i="1"/>
  <c r="AG42" i="1" s="1"/>
  <c r="AL176" i="1"/>
  <c r="U80" i="1" l="1"/>
  <c r="AJ43" i="1"/>
  <c r="U82" i="1" s="1"/>
  <c r="AI22" i="1"/>
  <c r="O66" i="1"/>
  <c r="Q165" i="1"/>
  <c r="P165" i="1"/>
  <c r="O166" i="1"/>
  <c r="N51" i="1" s="1"/>
  <c r="P167" i="1"/>
  <c r="N50" i="1" s="1"/>
  <c r="AI42" i="1"/>
  <c r="N177" i="1" l="1"/>
  <c r="Q166" i="1"/>
  <c r="N178" i="1" l="1"/>
  <c r="O177" i="1"/>
  <c r="O178" i="1" l="1"/>
  <c r="N67" i="1" s="1"/>
  <c r="P179" i="1"/>
  <c r="N66" i="1" s="1"/>
  <c r="P177" i="1"/>
  <c r="Q67" i="1" l="1"/>
  <c r="U78" i="1" s="1"/>
  <c r="U83" i="1" s="1"/>
  <c r="V61" i="1" s="1"/>
  <c r="X61" i="1" s="1"/>
  <c r="P66" i="1" l="1"/>
</calcChain>
</file>

<file path=xl/sharedStrings.xml><?xml version="1.0" encoding="utf-8"?>
<sst xmlns="http://schemas.openxmlformats.org/spreadsheetml/2006/main" count="2318" uniqueCount="594">
  <si>
    <t>学習・教育到達目標の各項目に対する達成度の総合評価　（2015年度入学生用）</t>
    <rPh sb="5" eb="7">
      <t>トウタツ</t>
    </rPh>
    <phoneticPr fontId="4"/>
  </si>
  <si>
    <t>*青枠のみ入力のこと（Ｉ列、ＡB列には評価を入力）</t>
    <rPh sb="1" eb="2">
      <t>アオ</t>
    </rPh>
    <rPh sb="2" eb="3">
      <t>ワク</t>
    </rPh>
    <rPh sb="5" eb="7">
      <t>ニュウリョク</t>
    </rPh>
    <rPh sb="12" eb="13">
      <t>レツ</t>
    </rPh>
    <rPh sb="16" eb="17">
      <t>レツ</t>
    </rPh>
    <rPh sb="19" eb="21">
      <t>ヒョウカ</t>
    </rPh>
    <rPh sb="22" eb="24">
      <t>ニュウリョク</t>
    </rPh>
    <phoneticPr fontId="4"/>
  </si>
  <si>
    <t>学籍番号</t>
    <rPh sb="0" eb="2">
      <t>ガクセキ</t>
    </rPh>
    <rPh sb="2" eb="4">
      <t>バンゴウ</t>
    </rPh>
    <phoneticPr fontId="4"/>
  </si>
  <si>
    <t>氏名</t>
    <rPh sb="0" eb="2">
      <t>シメイ</t>
    </rPh>
    <phoneticPr fontId="3"/>
  </si>
  <si>
    <t>学習・教育到達目標</t>
    <rPh sb="0" eb="2">
      <t>ガクシュウ</t>
    </rPh>
    <rPh sb="3" eb="5">
      <t>キョウイク</t>
    </rPh>
    <rPh sb="5" eb="7">
      <t>トウタツ</t>
    </rPh>
    <rPh sb="7" eb="9">
      <t>モクヒョウ</t>
    </rPh>
    <phoneticPr fontId="4"/>
  </si>
  <si>
    <t>対応科目(重み係数）</t>
    <rPh sb="5" eb="6">
      <t>オモ</t>
    </rPh>
    <rPh sb="7" eb="9">
      <t>ケイスウ</t>
    </rPh>
    <phoneticPr fontId="4"/>
  </si>
  <si>
    <r>
      <t xml:space="preserve">取得条件
</t>
    </r>
    <r>
      <rPr>
        <sz val="9"/>
        <rFont val="ＭＳ Ｐゴシック"/>
        <family val="3"/>
        <charset val="128"/>
      </rPr>
      <t>(必要単位数)</t>
    </r>
    <rPh sb="0" eb="2">
      <t>シュトク</t>
    </rPh>
    <rPh sb="2" eb="4">
      <t>ジョウケン</t>
    </rPh>
    <rPh sb="10" eb="11">
      <t>スウ</t>
    </rPh>
    <phoneticPr fontId="4"/>
  </si>
  <si>
    <t>成績・単位数</t>
    <rPh sb="0" eb="2">
      <t>セイセキ</t>
    </rPh>
    <rPh sb="3" eb="5">
      <t>タンイ</t>
    </rPh>
    <rPh sb="5" eb="6">
      <t>スウ</t>
    </rPh>
    <phoneticPr fontId="4"/>
  </si>
  <si>
    <t>単位数
小計
（必要単位数）</t>
    <rPh sb="0" eb="3">
      <t>タンイスウ</t>
    </rPh>
    <rPh sb="4" eb="6">
      <t>ショウケイ</t>
    </rPh>
    <rPh sb="8" eb="10">
      <t>ヒツヨウ</t>
    </rPh>
    <rPh sb="10" eb="12">
      <t>タンイ</t>
    </rPh>
    <rPh sb="12" eb="13">
      <t>スウ</t>
    </rPh>
    <phoneticPr fontId="4"/>
  </si>
  <si>
    <t>点数の合計
（科目数）</t>
    <rPh sb="0" eb="2">
      <t>テンスウ</t>
    </rPh>
    <rPh sb="3" eb="5">
      <t>ゴウケイ</t>
    </rPh>
    <rPh sb="7" eb="10">
      <t>カモクスウ</t>
    </rPh>
    <phoneticPr fontId="4"/>
  </si>
  <si>
    <t>評価
（評点）</t>
    <rPh sb="0" eb="2">
      <t>ヒョウカ</t>
    </rPh>
    <rPh sb="4" eb="6">
      <t>ヒョウテン</t>
    </rPh>
    <phoneticPr fontId="4"/>
  </si>
  <si>
    <t>対応科目(重み係数）</t>
    <phoneticPr fontId="4"/>
  </si>
  <si>
    <t>A</t>
    <phoneticPr fontId="4"/>
  </si>
  <si>
    <t>学科の教育理念に基づき，設計・実験および卒業研究を中核として，人間環境および感性をも含めた総合的な視点で問題を捉えて機械を創成できる基礎的な知識と応用能力を身につける．
  （１）与えられた課題に対し，自ら考え，調査・検討し目的を達成する能力</t>
    <phoneticPr fontId="4"/>
  </si>
  <si>
    <t>機械創成設計演習◎</t>
    <phoneticPr fontId="4"/>
  </si>
  <si>
    <t>(</t>
    <phoneticPr fontId="4"/>
  </si>
  <si>
    <t>)</t>
    <phoneticPr fontId="4"/>
  </si>
  <si>
    <t>すべて
10単位</t>
    <rPh sb="6" eb="8">
      <t>タンイ</t>
    </rPh>
    <phoneticPr fontId="4"/>
  </si>
  <si>
    <t>E</t>
    <phoneticPr fontId="4"/>
  </si>
  <si>
    <t>機械工学における基盤分野の理解に必要な基礎的な数学の知識と応用能力、実験・分析の遂行に必要な確率・統計、情報処理の基礎的な知識や自然現象を数学的にモデル化し、シミュレーションする基礎的な知識と応用能力を習得する．
  （１） 基礎的な数学の知識
　（２） 実験データの分析能力
　（３） 情報リテラシの習得
　（４） 自然現象をモデル化し，シミュレーションする能力</t>
    <rPh sb="0" eb="2">
      <t>キカイ</t>
    </rPh>
    <rPh sb="2" eb="4">
      <t>コウガク</t>
    </rPh>
    <rPh sb="8" eb="10">
      <t>キバン</t>
    </rPh>
    <rPh sb="10" eb="12">
      <t>ブンヤ</t>
    </rPh>
    <rPh sb="13" eb="15">
      <t>リカイ</t>
    </rPh>
    <rPh sb="16" eb="18">
      <t>ヒツヨウ</t>
    </rPh>
    <rPh sb="19" eb="22">
      <t>キソテキ</t>
    </rPh>
    <rPh sb="23" eb="25">
      <t>スウガク</t>
    </rPh>
    <rPh sb="26" eb="28">
      <t>チシキ</t>
    </rPh>
    <rPh sb="29" eb="31">
      <t>オウヨウ</t>
    </rPh>
    <rPh sb="31" eb="33">
      <t>ノウリョク</t>
    </rPh>
    <rPh sb="34" eb="36">
      <t>ジッケン</t>
    </rPh>
    <rPh sb="37" eb="39">
      <t>ブンセキ</t>
    </rPh>
    <rPh sb="40" eb="42">
      <t>スイコウ</t>
    </rPh>
    <rPh sb="43" eb="45">
      <t>ヒツヨウ</t>
    </rPh>
    <rPh sb="46" eb="48">
      <t>カクリツ</t>
    </rPh>
    <rPh sb="49" eb="51">
      <t>トウケイ</t>
    </rPh>
    <rPh sb="52" eb="54">
      <t>ジョウホウ</t>
    </rPh>
    <rPh sb="54" eb="56">
      <t>ショリ</t>
    </rPh>
    <rPh sb="57" eb="60">
      <t>キソテキ</t>
    </rPh>
    <rPh sb="61" eb="63">
      <t>チシキ</t>
    </rPh>
    <rPh sb="64" eb="66">
      <t>シゼン</t>
    </rPh>
    <rPh sb="66" eb="68">
      <t>ゲンショウ</t>
    </rPh>
    <rPh sb="69" eb="72">
      <t>スウガクテキ</t>
    </rPh>
    <rPh sb="76" eb="77">
      <t>カ</t>
    </rPh>
    <rPh sb="89" eb="92">
      <t>キソテキ</t>
    </rPh>
    <rPh sb="93" eb="95">
      <t>チシキ</t>
    </rPh>
    <rPh sb="96" eb="98">
      <t>オウヨウ</t>
    </rPh>
    <rPh sb="98" eb="100">
      <t>ノウリョク</t>
    </rPh>
    <rPh sb="101" eb="103">
      <t>シュウトク</t>
    </rPh>
    <phoneticPr fontId="4"/>
  </si>
  <si>
    <t>(</t>
    <phoneticPr fontId="4"/>
  </si>
  <si>
    <t>)</t>
    <phoneticPr fontId="4"/>
  </si>
  <si>
    <t xml:space="preserve">すべて
14単位
</t>
    <rPh sb="6" eb="8">
      <t>タンイ</t>
    </rPh>
    <phoneticPr fontId="4"/>
  </si>
  <si>
    <t>応用機械機能工学実験１◎</t>
    <rPh sb="4" eb="6">
      <t>キノウ</t>
    </rPh>
    <rPh sb="6" eb="8">
      <t>コウガク</t>
    </rPh>
    <phoneticPr fontId="4"/>
  </si>
  <si>
    <t>応用機械機能工学実験２◎</t>
    <rPh sb="4" eb="6">
      <t>キノウ</t>
    </rPh>
    <rPh sb="6" eb="8">
      <t>コウガク</t>
    </rPh>
    <phoneticPr fontId="4"/>
  </si>
  <si>
    <t>創成ゼミナール◎</t>
    <rPh sb="0" eb="2">
      <t>ソウセイ</t>
    </rPh>
    <phoneticPr fontId="4"/>
  </si>
  <si>
    <t>卒業研究◎</t>
    <rPh sb="0" eb="2">
      <t>ソツギョウ</t>
    </rPh>
    <rPh sb="2" eb="4">
      <t>ケンキュウ</t>
    </rPh>
    <phoneticPr fontId="4"/>
  </si>
  <si>
    <t>2単位以上</t>
    <rPh sb="1" eb="3">
      <t>タンイ</t>
    </rPh>
    <rPh sb="3" eb="5">
      <t>イジョウ</t>
    </rPh>
    <phoneticPr fontId="4"/>
  </si>
  <si>
    <t>(12)</t>
    <phoneticPr fontId="4"/>
  </si>
  <si>
    <t>B</t>
    <phoneticPr fontId="4"/>
  </si>
  <si>
    <t>技術・工学が地球環境に与える負荷を十分認識できる基礎的知識と応用能力を習得する．</t>
    <phoneticPr fontId="4"/>
  </si>
  <si>
    <t>2単位</t>
    <rPh sb="1" eb="3">
      <t>タンイ</t>
    </rPh>
    <phoneticPr fontId="3"/>
  </si>
  <si>
    <t>（2）</t>
    <phoneticPr fontId="4"/>
  </si>
  <si>
    <t>C</t>
    <phoneticPr fontId="4"/>
  </si>
  <si>
    <t>技術・工学が地球環境と生態系との共生・共存を無視して独走することがないように、「技術・工学が社会に果たす役割」を強く自覚するための基礎知識と総合能力を習得する．</t>
    <rPh sb="0" eb="2">
      <t>ギジュツ</t>
    </rPh>
    <rPh sb="3" eb="5">
      <t>コウガク</t>
    </rPh>
    <rPh sb="6" eb="8">
      <t>チキュウ</t>
    </rPh>
    <rPh sb="8" eb="10">
      <t>カンキョウ</t>
    </rPh>
    <rPh sb="11" eb="14">
      <t>セイタイケイ</t>
    </rPh>
    <rPh sb="16" eb="18">
      <t>キョウセイ</t>
    </rPh>
    <rPh sb="19" eb="21">
      <t>キョウゾン</t>
    </rPh>
    <rPh sb="22" eb="24">
      <t>ムシ</t>
    </rPh>
    <rPh sb="26" eb="28">
      <t>ドクソウ</t>
    </rPh>
    <rPh sb="40" eb="42">
      <t>ギジュツ</t>
    </rPh>
    <rPh sb="43" eb="45">
      <t>コウガク</t>
    </rPh>
    <rPh sb="46" eb="48">
      <t>シャカイ</t>
    </rPh>
    <rPh sb="49" eb="50">
      <t>ハ</t>
    </rPh>
    <rPh sb="52" eb="54">
      <t>ヤクワリ</t>
    </rPh>
    <rPh sb="56" eb="57">
      <t>ツヨ</t>
    </rPh>
    <rPh sb="58" eb="60">
      <t>ジカク</t>
    </rPh>
    <rPh sb="65" eb="67">
      <t>キソ</t>
    </rPh>
    <rPh sb="67" eb="69">
      <t>チシキ</t>
    </rPh>
    <rPh sb="70" eb="72">
      <t>ソウゴウ</t>
    </rPh>
    <rPh sb="72" eb="74">
      <t>ノウリョク</t>
    </rPh>
    <rPh sb="75" eb="77">
      <t>シュウトク</t>
    </rPh>
    <phoneticPr fontId="4"/>
  </si>
  <si>
    <t>2単位</t>
    <rPh sb="1" eb="3">
      <t>タンイ</t>
    </rPh>
    <phoneticPr fontId="4"/>
  </si>
  <si>
    <t>)</t>
    <phoneticPr fontId="4"/>
  </si>
  <si>
    <t>＊学習・教育到達目標【C】のみ対応</t>
    <rPh sb="1" eb="3">
      <t>ガクシュウ</t>
    </rPh>
    <rPh sb="4" eb="6">
      <t>キョウイク</t>
    </rPh>
    <rPh sb="6" eb="8">
      <t>トウタツ</t>
    </rPh>
    <rPh sb="8" eb="10">
      <t>モクヒョウ</t>
    </rPh>
    <rPh sb="15" eb="17">
      <t>タイオウ</t>
    </rPh>
    <phoneticPr fontId="21"/>
  </si>
  <si>
    <t>機械のC言語【専門】○</t>
    <phoneticPr fontId="3"/>
  </si>
  <si>
    <t>2単位以上</t>
    <rPh sb="1" eb="3">
      <t>タンイ</t>
    </rPh>
    <phoneticPr fontId="4"/>
  </si>
  <si>
    <t>ガソット参照</t>
    <rPh sb="4" eb="6">
      <t>サンショウ</t>
    </rPh>
    <phoneticPr fontId="21"/>
  </si>
  <si>
    <t>（8）</t>
    <phoneticPr fontId="4"/>
  </si>
  <si>
    <t>数値解析【専門】○</t>
    <phoneticPr fontId="3"/>
  </si>
  <si>
    <t>D</t>
    <phoneticPr fontId="4"/>
  </si>
  <si>
    <t>技術・工学の根幹をなす「物質」、「エネルギー」および「情報」を基盤とした機械工学の基礎的な知識と応用能力を習得する．</t>
    <rPh sb="0" eb="2">
      <t>ギジュツ</t>
    </rPh>
    <rPh sb="3" eb="5">
      <t>コウガク</t>
    </rPh>
    <rPh sb="6" eb="8">
      <t>コンカン</t>
    </rPh>
    <rPh sb="12" eb="14">
      <t>ブッシツ</t>
    </rPh>
    <rPh sb="27" eb="29">
      <t>ジョウホウ</t>
    </rPh>
    <rPh sb="31" eb="33">
      <t>キバン</t>
    </rPh>
    <rPh sb="36" eb="38">
      <t>キカイ</t>
    </rPh>
    <rPh sb="38" eb="40">
      <t>コウガク</t>
    </rPh>
    <rPh sb="41" eb="44">
      <t>キソテキ</t>
    </rPh>
    <rPh sb="45" eb="47">
      <t>チシキ</t>
    </rPh>
    <rPh sb="48" eb="50">
      <t>オウヨウ</t>
    </rPh>
    <rPh sb="50" eb="52">
      <t>ノウリョク</t>
    </rPh>
    <rPh sb="53" eb="55">
      <t>シュウトク</t>
    </rPh>
    <phoneticPr fontId="4"/>
  </si>
  <si>
    <t>機械の力学１◎</t>
    <rPh sb="0" eb="2">
      <t>キカイ</t>
    </rPh>
    <rPh sb="3" eb="5">
      <t>リキガク</t>
    </rPh>
    <phoneticPr fontId="4"/>
  </si>
  <si>
    <t>すべて
13単位</t>
    <rPh sb="6" eb="8">
      <t>タンイ</t>
    </rPh>
    <phoneticPr fontId="4"/>
  </si>
  <si>
    <t>数値解析演習【専門】○</t>
    <phoneticPr fontId="3"/>
  </si>
  <si>
    <t>(</t>
  </si>
  <si>
    <t>)</t>
  </si>
  <si>
    <t>機械の力学２◎</t>
    <rPh sb="0" eb="2">
      <t>キカイ</t>
    </rPh>
    <rPh sb="3" eb="5">
      <t>リキガク</t>
    </rPh>
    <phoneticPr fontId="4"/>
  </si>
  <si>
    <t>応用解析学【専門】○</t>
    <phoneticPr fontId="3"/>
  </si>
  <si>
    <t>（26）</t>
    <phoneticPr fontId="4"/>
  </si>
  <si>
    <t>材料力学１◎</t>
    <rPh sb="0" eb="2">
      <t>ザイリョウ</t>
    </rPh>
    <rPh sb="2" eb="4">
      <t>リキガク</t>
    </rPh>
    <phoneticPr fontId="4"/>
  </si>
  <si>
    <t>F</t>
    <phoneticPr fontId="4"/>
  </si>
  <si>
    <t>科学的および工学的に思考し、与えられた制約の下で計画的に技術・科学論文を作成して表現できる能力を身につけ、さらに、総合的な観点から自主的、継続的に学習が持続できる能力を身につける．
  （１）　技術・科学論文の作成能力
  （２）　自ら継続的に学習する能力</t>
    <rPh sb="0" eb="2">
      <t>カガク</t>
    </rPh>
    <rPh sb="2" eb="3">
      <t>テキ</t>
    </rPh>
    <rPh sb="6" eb="9">
      <t>コウガクテキ</t>
    </rPh>
    <rPh sb="10" eb="12">
      <t>シコウ</t>
    </rPh>
    <rPh sb="14" eb="15">
      <t>アタ</t>
    </rPh>
    <rPh sb="19" eb="21">
      <t>セイヤク</t>
    </rPh>
    <rPh sb="22" eb="23">
      <t>シタ</t>
    </rPh>
    <rPh sb="24" eb="27">
      <t>ケイカクテキ</t>
    </rPh>
    <rPh sb="28" eb="30">
      <t>ギジュツ</t>
    </rPh>
    <rPh sb="31" eb="33">
      <t>カガク</t>
    </rPh>
    <rPh sb="33" eb="35">
      <t>ロンブン</t>
    </rPh>
    <rPh sb="36" eb="38">
      <t>サクセイ</t>
    </rPh>
    <rPh sb="40" eb="42">
      <t>ヒョウゲン</t>
    </rPh>
    <rPh sb="45" eb="47">
      <t>ノウリョク</t>
    </rPh>
    <rPh sb="48" eb="49">
      <t>ミ</t>
    </rPh>
    <rPh sb="57" eb="60">
      <t>ソウゴウテキ</t>
    </rPh>
    <rPh sb="61" eb="63">
      <t>カンテン</t>
    </rPh>
    <rPh sb="65" eb="68">
      <t>ジシュテキ</t>
    </rPh>
    <rPh sb="69" eb="72">
      <t>ケイゾクテキ</t>
    </rPh>
    <rPh sb="73" eb="75">
      <t>ガクシュウ</t>
    </rPh>
    <rPh sb="76" eb="78">
      <t>ジゾク</t>
    </rPh>
    <rPh sb="81" eb="83">
      <t>ノウリョク</t>
    </rPh>
    <rPh sb="84" eb="85">
      <t>ミ</t>
    </rPh>
    <phoneticPr fontId="4"/>
  </si>
  <si>
    <t>-</t>
    <phoneticPr fontId="4"/>
  </si>
  <si>
    <t>流れの力学１◎</t>
    <rPh sb="0" eb="1">
      <t>ナガ</t>
    </rPh>
    <rPh sb="3" eb="5">
      <t>リキガク</t>
    </rPh>
    <phoneticPr fontId="4"/>
  </si>
  <si>
    <t>機械設計１◎</t>
    <rPh sb="0" eb="2">
      <t>キカイ</t>
    </rPh>
    <rPh sb="2" eb="4">
      <t>セッケイ</t>
    </rPh>
    <phoneticPr fontId="4"/>
  </si>
  <si>
    <t>熱力学１◎</t>
  </si>
  <si>
    <t>機械設計２◎</t>
    <rPh sb="0" eb="2">
      <t>キカイ</t>
    </rPh>
    <rPh sb="2" eb="4">
      <t>セッケイ</t>
    </rPh>
    <phoneticPr fontId="4"/>
  </si>
  <si>
    <t>(</t>
    <phoneticPr fontId="4"/>
  </si>
  <si>
    <t>機械機能解析学◎</t>
    <rPh sb="0" eb="2">
      <t>キカイ</t>
    </rPh>
    <rPh sb="2" eb="4">
      <t>キノウ</t>
    </rPh>
    <rPh sb="4" eb="7">
      <t>カイセキガク</t>
    </rPh>
    <phoneticPr fontId="3"/>
  </si>
  <si>
    <t>(</t>
    <phoneticPr fontId="4"/>
  </si>
  <si>
    <t>)</t>
    <phoneticPr fontId="4"/>
  </si>
  <si>
    <t>(</t>
    <phoneticPr fontId="4"/>
  </si>
  <si>
    <t>機械機能工学入門◎</t>
    <rPh sb="0" eb="2">
      <t>キカイ</t>
    </rPh>
    <rPh sb="2" eb="4">
      <t>キノウ</t>
    </rPh>
    <rPh sb="4" eb="6">
      <t>コウガク</t>
    </rPh>
    <rPh sb="6" eb="8">
      <t>ニュウモン</t>
    </rPh>
    <phoneticPr fontId="4"/>
  </si>
  <si>
    <t>設計の基礎○</t>
    <rPh sb="0" eb="2">
      <t>セッケイ</t>
    </rPh>
    <rPh sb="3" eb="5">
      <t>キソ</t>
    </rPh>
    <phoneticPr fontId="4"/>
  </si>
  <si>
    <r>
      <t>選択必修○
16単位</t>
    </r>
    <r>
      <rPr>
        <sz val="11"/>
        <color theme="1"/>
        <rFont val="ＭＳ Ｐゴシック"/>
        <family val="2"/>
        <charset val="128"/>
        <scheme val="minor"/>
      </rPr>
      <t>以上
取得
（余裕分は
選択科目へ）</t>
    </r>
    <rPh sb="8" eb="10">
      <t>タンイ</t>
    </rPh>
    <rPh sb="10" eb="12">
      <t>イジョウ</t>
    </rPh>
    <rPh sb="13" eb="15">
      <t>シュトク</t>
    </rPh>
    <phoneticPr fontId="4"/>
  </si>
  <si>
    <t>機械機能工学実験１◎</t>
    <rPh sb="0" eb="2">
      <t>キカイ</t>
    </rPh>
    <rPh sb="2" eb="4">
      <t>キノウ</t>
    </rPh>
    <rPh sb="4" eb="6">
      <t>コウガク</t>
    </rPh>
    <rPh sb="6" eb="8">
      <t>ジッケン</t>
    </rPh>
    <phoneticPr fontId="4"/>
  </si>
  <si>
    <t>)</t>
    <phoneticPr fontId="4"/>
  </si>
  <si>
    <t>マテリアル・サイエンス○</t>
  </si>
  <si>
    <t>機械機能工学実験２◎</t>
    <rPh sb="0" eb="2">
      <t>キカイ</t>
    </rPh>
    <rPh sb="2" eb="4">
      <t>キノウ</t>
    </rPh>
    <rPh sb="4" eb="6">
      <t>コウガク</t>
    </rPh>
    <rPh sb="6" eb="8">
      <t>ジッケン</t>
    </rPh>
    <phoneticPr fontId="4"/>
  </si>
  <si>
    <t>機械要素○</t>
    <phoneticPr fontId="4"/>
  </si>
  <si>
    <t>応用機械機能工学実験１◎</t>
    <rPh sb="0" eb="4">
      <t>オウヨウキカイ</t>
    </rPh>
    <rPh sb="4" eb="6">
      <t>キノウ</t>
    </rPh>
    <rPh sb="6" eb="8">
      <t>コウガク</t>
    </rPh>
    <rPh sb="8" eb="10">
      <t>ジッケン</t>
    </rPh>
    <phoneticPr fontId="4"/>
  </si>
  <si>
    <t>材料力学２○</t>
    <rPh sb="0" eb="2">
      <t>ザイリョウ</t>
    </rPh>
    <rPh sb="2" eb="4">
      <t>リキガク</t>
    </rPh>
    <phoneticPr fontId="3"/>
  </si>
  <si>
    <t>応用機械機能工学実験２◎</t>
    <rPh sb="0" eb="4">
      <t>オウヨウキカイ</t>
    </rPh>
    <rPh sb="4" eb="6">
      <t>キノウ</t>
    </rPh>
    <rPh sb="6" eb="8">
      <t>コウガク</t>
    </rPh>
    <rPh sb="8" eb="10">
      <t>ジッケン</t>
    </rPh>
    <phoneticPr fontId="4"/>
  </si>
  <si>
    <t>設計学○</t>
    <rPh sb="0" eb="2">
      <t>セッケイ</t>
    </rPh>
    <rPh sb="2" eb="3">
      <t>ガク</t>
    </rPh>
    <phoneticPr fontId="4"/>
  </si>
  <si>
    <t>加工学○</t>
    <phoneticPr fontId="4"/>
  </si>
  <si>
    <t>（10）</t>
    <phoneticPr fontId="4"/>
  </si>
  <si>
    <t>機械の力学３○</t>
    <rPh sb="0" eb="2">
      <t>キカイ</t>
    </rPh>
    <rPh sb="3" eb="5">
      <t>リキガク</t>
    </rPh>
    <phoneticPr fontId="3"/>
  </si>
  <si>
    <t>G</t>
    <phoneticPr fontId="4"/>
  </si>
  <si>
    <t>技術的な討議や情報交換等のコミュニケーションが行える知識を習得する．
　（１）　日本語による技術者としてのコミュニケーション能力
　（２）　英語による基礎的なコミュニケーション能力</t>
    <rPh sb="0" eb="3">
      <t>ギジュツテキ</t>
    </rPh>
    <rPh sb="4" eb="6">
      <t>トウギ</t>
    </rPh>
    <rPh sb="7" eb="9">
      <t>ジョウホウ</t>
    </rPh>
    <rPh sb="9" eb="11">
      <t>コウカン</t>
    </rPh>
    <rPh sb="11" eb="12">
      <t>トウ</t>
    </rPh>
    <rPh sb="23" eb="24">
      <t>オコナ</t>
    </rPh>
    <rPh sb="26" eb="28">
      <t>チシキ</t>
    </rPh>
    <rPh sb="29" eb="31">
      <t>シュウトク</t>
    </rPh>
    <phoneticPr fontId="4"/>
  </si>
  <si>
    <t>取得</t>
    <rPh sb="0" eb="2">
      <t>シュトク</t>
    </rPh>
    <phoneticPr fontId="4"/>
  </si>
  <si>
    <t>)</t>
    <phoneticPr fontId="4"/>
  </si>
  <si>
    <t>塑性と加工○</t>
    <rPh sb="0" eb="2">
      <t>ソセイ</t>
    </rPh>
    <rPh sb="3" eb="5">
      <t>カコウ</t>
    </rPh>
    <phoneticPr fontId="4"/>
  </si>
  <si>
    <t>(</t>
    <phoneticPr fontId="4"/>
  </si>
  <si>
    <t>計測工学○</t>
    <rPh sb="0" eb="2">
      <t>ケイソク</t>
    </rPh>
    <rPh sb="2" eb="4">
      <t>コウガク</t>
    </rPh>
    <phoneticPr fontId="4"/>
  </si>
  <si>
    <t>(</t>
    <phoneticPr fontId="4"/>
  </si>
  <si>
    <t>)</t>
    <phoneticPr fontId="4"/>
  </si>
  <si>
    <t>流れの力学２○</t>
    <rPh sb="0" eb="1">
      <t>ナガ</t>
    </rPh>
    <rPh sb="3" eb="5">
      <t>リキガク</t>
    </rPh>
    <phoneticPr fontId="4"/>
  </si>
  <si>
    <t>制御工学１○</t>
    <rPh sb="0" eb="2">
      <t>セイギョ</t>
    </rPh>
    <rPh sb="2" eb="4">
      <t>コウガク</t>
    </rPh>
    <phoneticPr fontId="4"/>
  </si>
  <si>
    <t>システム工学○</t>
    <rPh sb="4" eb="6">
      <t>コウガク</t>
    </rPh>
    <phoneticPr fontId="4"/>
  </si>
  <si>
    <t>熱力学２○</t>
    <rPh sb="0" eb="3">
      <t>ネツリキガク</t>
    </rPh>
    <phoneticPr fontId="4"/>
  </si>
  <si>
    <t>基礎伝熱学○</t>
    <rPh sb="0" eb="2">
      <t>キソ</t>
    </rPh>
    <rPh sb="2" eb="4">
      <t>デンネツ</t>
    </rPh>
    <rPh sb="4" eb="5">
      <t>ガク</t>
    </rPh>
    <phoneticPr fontId="4"/>
  </si>
  <si>
    <t>H</t>
    <phoneticPr fontId="4"/>
  </si>
  <si>
    <t>応用・体験教育科目において、自分と他者の役割を理解し、チーム目標の達成のために行動する．</t>
    <rPh sb="0" eb="2">
      <t>オウヨウ</t>
    </rPh>
    <rPh sb="3" eb="5">
      <t>タイケン</t>
    </rPh>
    <rPh sb="5" eb="7">
      <t>キョウイク</t>
    </rPh>
    <rPh sb="7" eb="9">
      <t>カモク</t>
    </rPh>
    <rPh sb="14" eb="16">
      <t>ジブン</t>
    </rPh>
    <rPh sb="17" eb="19">
      <t>タシャ</t>
    </rPh>
    <rPh sb="20" eb="22">
      <t>ヤクワリ</t>
    </rPh>
    <rPh sb="23" eb="25">
      <t>リカイ</t>
    </rPh>
    <rPh sb="30" eb="32">
      <t>モクヒョウ</t>
    </rPh>
    <rPh sb="33" eb="35">
      <t>タッセイ</t>
    </rPh>
    <rPh sb="39" eb="41">
      <t>コウドウ</t>
    </rPh>
    <phoneticPr fontId="4"/>
  </si>
  <si>
    <t>機械創成設計演習◎</t>
    <phoneticPr fontId="4"/>
  </si>
  <si>
    <t>取得</t>
    <phoneticPr fontId="4"/>
  </si>
  <si>
    <t>振動工学○</t>
    <rPh sb="0" eb="2">
      <t>シンドウ</t>
    </rPh>
    <rPh sb="2" eb="4">
      <t>コウガク</t>
    </rPh>
    <phoneticPr fontId="4"/>
  </si>
  <si>
    <t>材料強度学○</t>
    <rPh sb="0" eb="2">
      <t>ザイリョウ</t>
    </rPh>
    <rPh sb="2" eb="4">
      <t>キョウド</t>
    </rPh>
    <rPh sb="4" eb="5">
      <t>ガク</t>
    </rPh>
    <phoneticPr fontId="4"/>
  </si>
  <si>
    <t>数値熱流体解析○</t>
    <rPh sb="0" eb="2">
      <t>スウチ</t>
    </rPh>
    <rPh sb="2" eb="3">
      <t>ネツ</t>
    </rPh>
    <rPh sb="3" eb="5">
      <t>リュウタイ</t>
    </rPh>
    <rPh sb="5" eb="7">
      <t>カイセキ</t>
    </rPh>
    <phoneticPr fontId="4"/>
  </si>
  <si>
    <t>生産加工システム○</t>
    <rPh sb="0" eb="2">
      <t>セイサン</t>
    </rPh>
    <rPh sb="2" eb="4">
      <t>カコウ</t>
    </rPh>
    <phoneticPr fontId="4"/>
  </si>
  <si>
    <t>機構学○</t>
    <rPh sb="0" eb="2">
      <t>キコウ</t>
    </rPh>
    <rPh sb="2" eb="3">
      <t>ガク</t>
    </rPh>
    <phoneticPr fontId="4"/>
  </si>
  <si>
    <t>燃焼工学○</t>
    <rPh sb="0" eb="2">
      <t>ネンショウ</t>
    </rPh>
    <rPh sb="2" eb="4">
      <t>コウガク</t>
    </rPh>
    <phoneticPr fontId="4"/>
  </si>
  <si>
    <t>生産管理工学△</t>
    <rPh sb="0" eb="2">
      <t>セイサン</t>
    </rPh>
    <rPh sb="2" eb="4">
      <t>カンリ</t>
    </rPh>
    <rPh sb="4" eb="6">
      <t>コウガク</t>
    </rPh>
    <phoneticPr fontId="4"/>
  </si>
  <si>
    <r>
      <t xml:space="preserve">
選択科目△
14単位</t>
    </r>
    <r>
      <rPr>
        <sz val="11"/>
        <rFont val="ＭＳ Ｐゴシック"/>
        <family val="3"/>
        <charset val="128"/>
        <scheme val="minor"/>
      </rPr>
      <t xml:space="preserve">以上
取得                             </t>
    </r>
    <rPh sb="9" eb="11">
      <t>タンイ</t>
    </rPh>
    <phoneticPr fontId="4"/>
  </si>
  <si>
    <t>電子工学△</t>
    <rPh sb="0" eb="2">
      <t>デンシ</t>
    </rPh>
    <rPh sb="2" eb="4">
      <t>コウガク</t>
    </rPh>
    <phoneticPr fontId="3"/>
  </si>
  <si>
    <t>メカトロニクス△</t>
  </si>
  <si>
    <t>機能材料学△</t>
    <rPh sb="0" eb="2">
      <t>キノウ</t>
    </rPh>
    <rPh sb="2" eb="4">
      <t>ザイリョウ</t>
    </rPh>
    <rPh sb="4" eb="5">
      <t>ガク</t>
    </rPh>
    <phoneticPr fontId="3"/>
  </si>
  <si>
    <t>制御工学2△</t>
    <rPh sb="0" eb="2">
      <t>セイギョ</t>
    </rPh>
    <rPh sb="2" eb="4">
      <t>コウガク</t>
    </rPh>
    <phoneticPr fontId="4"/>
  </si>
  <si>
    <t>電気工学△</t>
    <rPh sb="0" eb="2">
      <t>デンキ</t>
    </rPh>
    <rPh sb="2" eb="4">
      <t>コウガク</t>
    </rPh>
    <phoneticPr fontId="4"/>
  </si>
  <si>
    <t>マン・マシンシステム△</t>
  </si>
  <si>
    <t>ソフトマテリアル工学△</t>
    <rPh sb="8" eb="10">
      <t>コウガク</t>
    </rPh>
    <phoneticPr fontId="4"/>
  </si>
  <si>
    <t>生体力学△</t>
    <rPh sb="0" eb="2">
      <t>セイタイ</t>
    </rPh>
    <rPh sb="2" eb="4">
      <t>リキガク</t>
    </rPh>
    <phoneticPr fontId="4"/>
  </si>
  <si>
    <t>流体力学△</t>
    <rPh sb="0" eb="2">
      <t>リュウタイ</t>
    </rPh>
    <rPh sb="2" eb="4">
      <t>リキガク</t>
    </rPh>
    <phoneticPr fontId="3"/>
  </si>
  <si>
    <t>自動車工学△</t>
    <rPh sb="0" eb="3">
      <t>ジドウシャ</t>
    </rPh>
    <rPh sb="3" eb="5">
      <t>コウガク</t>
    </rPh>
    <phoneticPr fontId="3"/>
  </si>
  <si>
    <t>冷凍・空調工学△</t>
    <rPh sb="0" eb="2">
      <t>レイトウ</t>
    </rPh>
    <rPh sb="3" eb="5">
      <t>クウチョウ</t>
    </rPh>
    <rPh sb="5" eb="7">
      <t>コウガク</t>
    </rPh>
    <phoneticPr fontId="3"/>
  </si>
  <si>
    <t>（13）</t>
    <phoneticPr fontId="4"/>
  </si>
  <si>
    <t>ロボティクス△</t>
  </si>
  <si>
    <r>
      <t>（4</t>
    </r>
    <r>
      <rPr>
        <sz val="11"/>
        <color theme="1"/>
        <rFont val="ＭＳ Ｐゴシック"/>
        <family val="2"/>
        <charset val="128"/>
        <scheme val="minor"/>
      </rPr>
      <t>3</t>
    </r>
    <r>
      <rPr>
        <sz val="11"/>
        <color theme="1"/>
        <rFont val="ＭＳ Ｐゴシック"/>
        <family val="2"/>
        <charset val="128"/>
        <scheme val="minor"/>
      </rPr>
      <t>）</t>
    </r>
    <phoneticPr fontId="4"/>
  </si>
  <si>
    <t>総合評点：</t>
    <rPh sb="0" eb="2">
      <t>ソウゴウ</t>
    </rPh>
    <rPh sb="2" eb="4">
      <t>ヒョウテン</t>
    </rPh>
    <phoneticPr fontId="4"/>
  </si>
  <si>
    <t>総合評価：</t>
    <rPh sb="0" eb="2">
      <t>ソウゴウ</t>
    </rPh>
    <rPh sb="2" eb="4">
      <t>ヒョウカ</t>
    </rPh>
    <phoneticPr fontId="4"/>
  </si>
  <si>
    <t>取得単位数合計</t>
    <rPh sb="0" eb="2">
      <t>シュトク</t>
    </rPh>
    <rPh sb="2" eb="4">
      <t>タンイ</t>
    </rPh>
    <rPh sb="4" eb="5">
      <t>スウ</t>
    </rPh>
    <rPh sb="5" eb="7">
      <t>ゴウケイ</t>
    </rPh>
    <phoneticPr fontId="4"/>
  </si>
  <si>
    <t>印刷範囲外</t>
    <rPh sb="0" eb="2">
      <t>インサツ</t>
    </rPh>
    <rPh sb="2" eb="4">
      <t>ハンイ</t>
    </rPh>
    <rPh sb="4" eb="5">
      <t>ガイ</t>
    </rPh>
    <phoneticPr fontId="4"/>
  </si>
  <si>
    <t>項目A-1</t>
    <rPh sb="0" eb="2">
      <t>コウモク</t>
    </rPh>
    <phoneticPr fontId="4"/>
  </si>
  <si>
    <t>総合評点の計算</t>
    <rPh sb="0" eb="2">
      <t>ソウゴウ</t>
    </rPh>
    <rPh sb="2" eb="4">
      <t>ヒョウテン</t>
    </rPh>
    <rPh sb="5" eb="7">
      <t>ケイサン</t>
    </rPh>
    <phoneticPr fontId="4"/>
  </si>
  <si>
    <t>項目E-1</t>
    <rPh sb="0" eb="2">
      <t>コウモク</t>
    </rPh>
    <phoneticPr fontId="4"/>
  </si>
  <si>
    <t>必要科目数</t>
    <rPh sb="0" eb="2">
      <t>ヒツヨウ</t>
    </rPh>
    <rPh sb="2" eb="5">
      <t>カモクスウ</t>
    </rPh>
    <phoneticPr fontId="4"/>
  </si>
  <si>
    <t>項目</t>
    <rPh sb="0" eb="2">
      <t>コウモク</t>
    </rPh>
    <phoneticPr fontId="4"/>
  </si>
  <si>
    <t>評点</t>
    <rPh sb="0" eb="2">
      <t>ヒョウテン</t>
    </rPh>
    <phoneticPr fontId="4"/>
  </si>
  <si>
    <t>点数</t>
    <rPh sb="0" eb="2">
      <t>テンスウ</t>
    </rPh>
    <phoneticPr fontId="4"/>
  </si>
  <si>
    <t>度数</t>
    <rPh sb="0" eb="2">
      <t>ドスウ</t>
    </rPh>
    <phoneticPr fontId="4"/>
  </si>
  <si>
    <t>指科</t>
    <rPh sb="0" eb="1">
      <t>ユビ</t>
    </rPh>
    <rPh sb="1" eb="2">
      <t>カ</t>
    </rPh>
    <phoneticPr fontId="4"/>
  </si>
  <si>
    <t>残枠</t>
    <rPh sb="0" eb="1">
      <t>ザン</t>
    </rPh>
    <rPh sb="1" eb="2">
      <t>ワク</t>
    </rPh>
    <phoneticPr fontId="4"/>
  </si>
  <si>
    <t>A</t>
    <phoneticPr fontId="4"/>
  </si>
  <si>
    <t>B</t>
    <phoneticPr fontId="4"/>
  </si>
  <si>
    <t>E</t>
    <phoneticPr fontId="4"/>
  </si>
  <si>
    <t>Σ</t>
    <phoneticPr fontId="4"/>
  </si>
  <si>
    <t>G</t>
    <phoneticPr fontId="4"/>
  </si>
  <si>
    <t>Σ</t>
    <phoneticPr fontId="4"/>
  </si>
  <si>
    <t>指定科目分点数</t>
    <rPh sb="0" eb="2">
      <t>シテイ</t>
    </rPh>
    <rPh sb="2" eb="4">
      <t>カモク</t>
    </rPh>
    <rPh sb="4" eb="5">
      <t>ブン</t>
    </rPh>
    <rPh sb="5" eb="7">
      <t>テンスウ</t>
    </rPh>
    <phoneticPr fontId="4"/>
  </si>
  <si>
    <t>合格科目数</t>
    <rPh sb="0" eb="2">
      <t>ゴウカク</t>
    </rPh>
    <rPh sb="2" eb="5">
      <t>カモクスウ</t>
    </rPh>
    <phoneticPr fontId="4"/>
  </si>
  <si>
    <t>総合評点</t>
    <rPh sb="0" eb="2">
      <t>ソウゴウ</t>
    </rPh>
    <rPh sb="2" eb="4">
      <t>ヒョウテン</t>
    </rPh>
    <phoneticPr fontId="4"/>
  </si>
  <si>
    <t>項目E-2</t>
    <rPh sb="0" eb="2">
      <t>コウモク</t>
    </rPh>
    <phoneticPr fontId="4"/>
  </si>
  <si>
    <t>項目A-2</t>
    <rPh sb="0" eb="2">
      <t>コウモク</t>
    </rPh>
    <phoneticPr fontId="4"/>
  </si>
  <si>
    <t>Σ</t>
    <phoneticPr fontId="4"/>
  </si>
  <si>
    <t>項目E-3</t>
    <rPh sb="0" eb="2">
      <t>コウモク</t>
    </rPh>
    <phoneticPr fontId="4"/>
  </si>
  <si>
    <t>項目B</t>
    <rPh sb="0" eb="2">
      <t>コウモク</t>
    </rPh>
    <phoneticPr fontId="4"/>
  </si>
  <si>
    <t>項目F-1</t>
    <rPh sb="0" eb="2">
      <t>コウモク</t>
    </rPh>
    <phoneticPr fontId="4"/>
  </si>
  <si>
    <t>項目C-1</t>
    <rPh sb="0" eb="2">
      <t>コウモク</t>
    </rPh>
    <phoneticPr fontId="4"/>
  </si>
  <si>
    <t>項目F-2</t>
    <rPh sb="0" eb="2">
      <t>コウモク</t>
    </rPh>
    <phoneticPr fontId="4"/>
  </si>
  <si>
    <t>項目C-2</t>
    <rPh sb="0" eb="2">
      <t>コウモク</t>
    </rPh>
    <phoneticPr fontId="4"/>
  </si>
  <si>
    <t>項目G-1</t>
    <rPh sb="0" eb="2">
      <t>コウモク</t>
    </rPh>
    <phoneticPr fontId="4"/>
  </si>
  <si>
    <t>項目C-3</t>
    <rPh sb="0" eb="2">
      <t>コウモク</t>
    </rPh>
    <phoneticPr fontId="4"/>
  </si>
  <si>
    <t>項目G-2</t>
    <rPh sb="0" eb="2">
      <t>コウモク</t>
    </rPh>
    <phoneticPr fontId="4"/>
  </si>
  <si>
    <t>項目D-1</t>
    <rPh sb="0" eb="2">
      <t>コウモク</t>
    </rPh>
    <phoneticPr fontId="4"/>
  </si>
  <si>
    <t>項目G-3</t>
    <rPh sb="0" eb="2">
      <t>コウモク</t>
    </rPh>
    <phoneticPr fontId="4"/>
  </si>
  <si>
    <t>項目D-2</t>
    <rPh sb="0" eb="2">
      <t>コウモク</t>
    </rPh>
    <phoneticPr fontId="4"/>
  </si>
  <si>
    <t>指定科目数</t>
    <rPh sb="0" eb="2">
      <t>シテイ</t>
    </rPh>
    <rPh sb="2" eb="5">
      <t>カモクスウ</t>
    </rPh>
    <phoneticPr fontId="4"/>
  </si>
  <si>
    <t>選科</t>
    <rPh sb="0" eb="2">
      <t>センカ</t>
    </rPh>
    <phoneticPr fontId="4"/>
  </si>
  <si>
    <t>Σ</t>
    <phoneticPr fontId="4"/>
  </si>
  <si>
    <t>項目H-1</t>
    <rPh sb="0" eb="2">
      <t>コウモク</t>
    </rPh>
    <phoneticPr fontId="4"/>
  </si>
  <si>
    <t>項目D-3</t>
    <rPh sb="0" eb="2">
      <t>コウモク</t>
    </rPh>
    <phoneticPr fontId="4"/>
  </si>
  <si>
    <t>エネルギー／環境概論【専門】◎</t>
    <rPh sb="6" eb="8">
      <t>カンキョウ</t>
    </rPh>
    <rPh sb="8" eb="10">
      <t>ガイロン</t>
    </rPh>
    <rPh sb="11" eb="13">
      <t>センモン</t>
    </rPh>
    <phoneticPr fontId="4"/>
  </si>
  <si>
    <t>環境調和型エネルギー工学【専門】○</t>
    <rPh sb="0" eb="2">
      <t>カンキョウ</t>
    </rPh>
    <rPh sb="2" eb="5">
      <t>チョウワガタ</t>
    </rPh>
    <rPh sb="10" eb="12">
      <t>コウガク</t>
    </rPh>
    <rPh sb="13" eb="15">
      <t>センモン</t>
    </rPh>
    <phoneticPr fontId="3"/>
  </si>
  <si>
    <t>-</t>
    <phoneticPr fontId="3"/>
  </si>
  <si>
    <t>○○年度○期分までの成績</t>
    <rPh sb="2" eb="4">
      <t>ネンド</t>
    </rPh>
    <rPh sb="5" eb="6">
      <t>キ</t>
    </rPh>
    <rPh sb="6" eb="7">
      <t>ブン</t>
    </rPh>
    <rPh sb="10" eb="12">
      <t>セイセキ</t>
    </rPh>
    <phoneticPr fontId="4"/>
  </si>
  <si>
    <t>比較文化論【人文】○</t>
    <rPh sb="0" eb="2">
      <t>ヒカク</t>
    </rPh>
    <rPh sb="2" eb="4">
      <t>ブンカ</t>
    </rPh>
    <rPh sb="4" eb="5">
      <t>ロン</t>
    </rPh>
    <rPh sb="6" eb="8">
      <t>ジンブン</t>
    </rPh>
    <phoneticPr fontId="4"/>
  </si>
  <si>
    <t>アジア文化論【人文】○</t>
    <rPh sb="3" eb="6">
      <t>ブンカロン</t>
    </rPh>
    <rPh sb="7" eb="9">
      <t>ジンブン</t>
    </rPh>
    <phoneticPr fontId="4"/>
  </si>
  <si>
    <t>技術者の倫理【人文】◎</t>
    <rPh sb="0" eb="3">
      <t>ギジュツシャ</t>
    </rPh>
    <rPh sb="4" eb="6">
      <t>リンリ</t>
    </rPh>
    <rPh sb="7" eb="9">
      <t>ジンブン</t>
    </rPh>
    <phoneticPr fontId="4"/>
  </si>
  <si>
    <t>倫理学【人文】○</t>
    <rPh sb="0" eb="2">
      <t>リンリ</t>
    </rPh>
    <rPh sb="2" eb="3">
      <t>ガク</t>
    </rPh>
    <rPh sb="4" eb="6">
      <t>ジンブン</t>
    </rPh>
    <phoneticPr fontId="4"/>
  </si>
  <si>
    <t>生命倫理【人文】○</t>
    <rPh sb="5" eb="7">
      <t>ジンブン</t>
    </rPh>
    <phoneticPr fontId="4"/>
  </si>
  <si>
    <t>科学技術倫理学【人文】○</t>
    <rPh sb="0" eb="2">
      <t>カガク</t>
    </rPh>
    <rPh sb="2" eb="4">
      <t>ギジュツ</t>
    </rPh>
    <rPh sb="4" eb="7">
      <t>リンリガク</t>
    </rPh>
    <rPh sb="8" eb="10">
      <t>ジンブン</t>
    </rPh>
    <phoneticPr fontId="4"/>
  </si>
  <si>
    <t>微分積分および演習１◎</t>
    <rPh sb="0" eb="2">
      <t>ビブン</t>
    </rPh>
    <rPh sb="2" eb="4">
      <t>セキブン</t>
    </rPh>
    <rPh sb="7" eb="9">
      <t>エンシュウ</t>
    </rPh>
    <phoneticPr fontId="4"/>
  </si>
  <si>
    <t>線形代数１◎</t>
    <phoneticPr fontId="4"/>
  </si>
  <si>
    <t>基礎力学◎</t>
    <rPh sb="0" eb="2">
      <t>キソ</t>
    </rPh>
    <rPh sb="2" eb="4">
      <t>リキガク</t>
    </rPh>
    <phoneticPr fontId="4"/>
  </si>
  <si>
    <t>物理学実験◎</t>
    <rPh sb="0" eb="3">
      <t>ブツリガク</t>
    </rPh>
    <rPh sb="3" eb="5">
      <t>ジッケン</t>
    </rPh>
    <phoneticPr fontId="4"/>
  </si>
  <si>
    <t>情報リテラシ◎</t>
    <rPh sb="0" eb="2">
      <t>ジョウホウ</t>
    </rPh>
    <phoneticPr fontId="4"/>
  </si>
  <si>
    <t>確率と統計１◎</t>
    <rPh sb="0" eb="2">
      <t>カクリツ</t>
    </rPh>
    <rPh sb="3" eb="5">
      <t>トウケイ</t>
    </rPh>
    <phoneticPr fontId="4"/>
  </si>
  <si>
    <t>基礎力学演習◎</t>
    <phoneticPr fontId="3"/>
  </si>
  <si>
    <t>工学英語 ⅠA○</t>
    <rPh sb="0" eb="2">
      <t>コウガク</t>
    </rPh>
    <phoneticPr fontId="4"/>
  </si>
  <si>
    <t>工学英語 ⅠB○</t>
    <rPh sb="0" eb="2">
      <t>コウガク</t>
    </rPh>
    <phoneticPr fontId="4"/>
  </si>
  <si>
    <t>◎：必修　○：選択必修　△：選択</t>
    <rPh sb="2" eb="4">
      <t>ヒッシュウ</t>
    </rPh>
    <rPh sb="7" eb="9">
      <t>センタク</t>
    </rPh>
    <rPh sb="9" eb="11">
      <t>ヒッシュウ</t>
    </rPh>
    <rPh sb="14" eb="16">
      <t>センタク</t>
    </rPh>
    <phoneticPr fontId="3"/>
  </si>
  <si>
    <t>Mechanics of Materials Exercises△</t>
    <phoneticPr fontId="3"/>
  </si>
  <si>
    <t>レポートライティング【総合】◎</t>
    <rPh sb="11" eb="13">
      <t>ソウゴウ</t>
    </rPh>
    <phoneticPr fontId="4"/>
  </si>
  <si>
    <t>人文社会系教養
から４単位以上</t>
    <rPh sb="0" eb="2">
      <t>ジンブン</t>
    </rPh>
    <rPh sb="2" eb="4">
      <t>シャカイ</t>
    </rPh>
    <rPh sb="4" eb="5">
      <t>ケイ</t>
    </rPh>
    <rPh sb="5" eb="7">
      <t>キョウヨウ</t>
    </rPh>
    <rPh sb="11" eb="13">
      <t>タンイ</t>
    </rPh>
    <rPh sb="13" eb="15">
      <t>イジョウ</t>
    </rPh>
    <phoneticPr fontId="4"/>
  </si>
  <si>
    <t>英語上達Ⅰ・Ⅱ
から
8単位以上</t>
    <rPh sb="0" eb="2">
      <t>エイゴ</t>
    </rPh>
    <rPh sb="2" eb="4">
      <t>ジョウタツ</t>
    </rPh>
    <rPh sb="12" eb="14">
      <t>タンイ</t>
    </rPh>
    <rPh sb="14" eb="16">
      <t>イジョウ</t>
    </rPh>
    <phoneticPr fontId="4"/>
  </si>
  <si>
    <t>１．青枠欄に成績等必要事項を入力する。</t>
    <rPh sb="2" eb="3">
      <t>アオ</t>
    </rPh>
    <rPh sb="3" eb="4">
      <t>ワク</t>
    </rPh>
    <rPh sb="4" eb="5">
      <t>ラン</t>
    </rPh>
    <rPh sb="6" eb="8">
      <t>セイセキ</t>
    </rPh>
    <rPh sb="8" eb="9">
      <t>トウ</t>
    </rPh>
    <rPh sb="9" eb="11">
      <t>ヒツヨウ</t>
    </rPh>
    <rPh sb="11" eb="13">
      <t>ジコウ</t>
    </rPh>
    <rPh sb="14" eb="16">
      <t>ニュウリョク</t>
    </rPh>
    <phoneticPr fontId="4"/>
  </si>
  <si>
    <t>２．各科目の成績を入力すると［Ａ=５　Ｂ=４　Ｃ=３　Ｄ=２］と点数化したものが自動的に入り，項目の合計点数も『点数の合計』欄に入力される。</t>
    <rPh sb="9" eb="11">
      <t>ニュウリョク</t>
    </rPh>
    <rPh sb="32" eb="35">
      <t>テンスウカ</t>
    </rPh>
    <rPh sb="40" eb="42">
      <t>ジドウ</t>
    </rPh>
    <rPh sb="42" eb="43">
      <t>テキ</t>
    </rPh>
    <rPh sb="44" eb="45">
      <t>ハイ</t>
    </rPh>
    <rPh sb="47" eb="49">
      <t>コウモク</t>
    </rPh>
    <rPh sb="50" eb="52">
      <t>ゴウケイ</t>
    </rPh>
    <rPh sb="52" eb="54">
      <t>テンスウ</t>
    </rPh>
    <rPh sb="56" eb="58">
      <t>テンスウ</t>
    </rPh>
    <rPh sb="59" eb="61">
      <t>ゴウケイ</t>
    </rPh>
    <rPh sb="62" eb="63">
      <t>ラン</t>
    </rPh>
    <rPh sb="64" eb="66">
      <t>ニュウリョク</t>
    </rPh>
    <phoneticPr fontId="4"/>
  </si>
  <si>
    <t>３．取得した科目数は『科目数』の欄に記入される。ただし，重み係数が０．５の場合，科目数を1/2とする。</t>
    <rPh sb="2" eb="4">
      <t>シュトク</t>
    </rPh>
    <rPh sb="6" eb="8">
      <t>カモク</t>
    </rPh>
    <rPh sb="8" eb="9">
      <t>カズ</t>
    </rPh>
    <rPh sb="11" eb="14">
      <t>カモクスウ</t>
    </rPh>
    <rPh sb="16" eb="17">
      <t>ラン</t>
    </rPh>
    <rPh sb="18" eb="20">
      <t>キニュウ</t>
    </rPh>
    <phoneticPr fontId="4"/>
  </si>
  <si>
    <t>４．各項目の合計点数に重み係数をかけて，科目数で割った値がその項目の『評点』となる。</t>
    <rPh sb="2" eb="3">
      <t>カク</t>
    </rPh>
    <phoneticPr fontId="4"/>
  </si>
  <si>
    <t>.</t>
    <phoneticPr fontId="4"/>
  </si>
  <si>
    <t>例）学習･教育目標：Ｄ項目の場合</t>
    <phoneticPr fontId="4"/>
  </si>
  <si>
    <r>
      <t>　・必修科目４科目の成績　Ａ，Ｂ，Ｃ，Ａ→(５＋４＋３＋５)×１＝</t>
    </r>
    <r>
      <rPr>
        <b/>
        <sz val="14"/>
        <rFont val="ＭＳ Ｐゴシック"/>
        <family val="3"/>
        <charset val="128"/>
      </rPr>
      <t>１７</t>
    </r>
    <r>
      <rPr>
        <sz val="14"/>
        <color indexed="17"/>
        <rFont val="ＭＳ Ｐゴシック"/>
        <family val="3"/>
        <charset val="128"/>
      </rPr>
      <t xml:space="preserve"> </t>
    </r>
    <r>
      <rPr>
        <sz val="14"/>
        <color indexed="8"/>
        <rFont val="ＭＳ Ｐゴシック"/>
        <family val="3"/>
        <charset val="128"/>
      </rPr>
      <t>　科目数４</t>
    </r>
    <phoneticPr fontId="4"/>
  </si>
  <si>
    <t>　・取得した選択必修科目１２科目の成績が　Ａ，Ａ，Ａ，Ａ，Ａ，Ａ，Ａ，Ｂ，Ｂ，Ｂ，Ｂ，Ｃ　であると，このうち１０科目が指定科目数となり，成績上位の１０科目で計算される。</t>
    <rPh sb="68" eb="70">
      <t>セイセキ</t>
    </rPh>
    <rPh sb="70" eb="72">
      <t>ジョウイ</t>
    </rPh>
    <rPh sb="75" eb="77">
      <t>カモク</t>
    </rPh>
    <rPh sb="78" eb="80">
      <t>ケイサン</t>
    </rPh>
    <phoneticPr fontId="4"/>
  </si>
  <si>
    <r>
      <t>　　Ａ，Ａ，Ａ，Ａ，Ａ，Ａ，Ａ，Ｂ，Ｂ，Ｂ→（５＋５＋５＋５＋５＋５＋５＋４＋４＋４）×０．５＝</t>
    </r>
    <r>
      <rPr>
        <b/>
        <sz val="14"/>
        <rFont val="ＭＳ Ｐゴシック"/>
        <family val="3"/>
        <charset val="128"/>
      </rPr>
      <t>２３．５</t>
    </r>
    <r>
      <rPr>
        <sz val="14"/>
        <rFont val="ＭＳ Ｐゴシック"/>
        <family val="3"/>
        <charset val="128"/>
      </rPr>
      <t xml:space="preserve"> </t>
    </r>
    <r>
      <rPr>
        <sz val="14"/>
        <color indexed="8"/>
        <rFont val="ＭＳ Ｐゴシック"/>
        <family val="3"/>
        <charset val="128"/>
      </rPr>
      <t>　科目数10/2となる。</t>
    </r>
    <phoneticPr fontId="4"/>
  </si>
  <si>
    <t>　・上記の選択必修科目のうち残り２科目は選択科目に加えられ，選択科目９科目の成績が　Ａ，Ａ，Ａ，Ａ，Ａ，Ｂ，Ｃ，Ｃ，Ｃ　であると，選択必修科目の１１，１２番目の成績Ｂ，Ｃを</t>
    <rPh sb="2" eb="4">
      <t>ジョウキ</t>
    </rPh>
    <rPh sb="14" eb="15">
      <t>ノコ</t>
    </rPh>
    <phoneticPr fontId="4"/>
  </si>
  <si>
    <r>
      <t>　　選択科目に入れて，上位７科目の成績から計算する。Ａ，Ａ，Ａ，Ａ，Ａ，Ｂ，Ｂ→（５＋５＋５＋５＋５＋４＋４)×０．５＝</t>
    </r>
    <r>
      <rPr>
        <b/>
        <sz val="14"/>
        <color indexed="8"/>
        <rFont val="ＭＳ Ｐゴシック"/>
        <family val="3"/>
        <charset val="128"/>
      </rPr>
      <t>１６．５</t>
    </r>
    <r>
      <rPr>
        <sz val="14"/>
        <color indexed="8"/>
        <rFont val="ＭＳ Ｐゴシック"/>
        <family val="3"/>
        <charset val="128"/>
      </rPr>
      <t>　　科目数7/2  　</t>
    </r>
    <phoneticPr fontId="4"/>
  </si>
  <si>
    <t>　・評点＝項目の合計点数／科目数＝(１７＋２３．５＋１６．５)／(４＋５＋３．５)＝４．５６＝４．６</t>
    <phoneticPr fontId="4"/>
  </si>
  <si>
    <t>５．『評点』より［５．０→ＡＡＡ　４．５～４．９→ＡＡ　４．０～４．４→Ａ　３．５～３．９→Ｂ　３．０～３．４→Ｃ］が『評価』に入力される。　　例）評点が４．６なのでＡＡ</t>
    <rPh sb="3" eb="5">
      <t>ヒョウテン</t>
    </rPh>
    <rPh sb="60" eb="62">
      <t>ヒョウカ</t>
    </rPh>
    <rPh sb="64" eb="66">
      <t>ニュウリョク</t>
    </rPh>
    <rPh sb="74" eb="76">
      <t>ヒョウテン</t>
    </rPh>
    <phoneticPr fontId="4"/>
  </si>
  <si>
    <t>　　なお，必修科目および指定科目数の科目の中にＤがある場合はその項目は未達成となり、評価しない。</t>
    <phoneticPr fontId="4"/>
  </si>
  <si>
    <t>６．各項目の『評点』の合計をＡ～Ｇの項目数(７)で割り，『総合評点』が算出される。　</t>
    <rPh sb="2" eb="3">
      <t>カク</t>
    </rPh>
    <rPh sb="3" eb="5">
      <t>コウモク</t>
    </rPh>
    <rPh sb="7" eb="9">
      <t>ヒョウテン</t>
    </rPh>
    <rPh sb="11" eb="13">
      <t>ゴウケイ</t>
    </rPh>
    <rPh sb="31" eb="33">
      <t>ヒョウテン</t>
    </rPh>
    <rPh sb="35" eb="37">
      <t>サンシュツ</t>
    </rPh>
    <phoneticPr fontId="4"/>
  </si>
  <si>
    <t>７．『総合評点』より［５．０→ＡＡＡ　４．５～４．９→ＡＡ　４．０～４．４→Ａ　３．５～３．９→Ｂ　３．０～３．４→Ｃ］が『総合評価』に記載される。</t>
    <rPh sb="3" eb="5">
      <t>ソウゴウ</t>
    </rPh>
    <rPh sb="5" eb="7">
      <t>ヒョウテン</t>
    </rPh>
    <rPh sb="62" eb="64">
      <t>ソウゴウ</t>
    </rPh>
    <rPh sb="64" eb="66">
      <t>ヒョウカ</t>
    </rPh>
    <rPh sb="68" eb="70">
      <t>キサイ</t>
    </rPh>
    <phoneticPr fontId="4"/>
  </si>
  <si>
    <r>
      <t xml:space="preserve">数理専門科目
から
10単位以上
</t>
    </r>
    <r>
      <rPr>
        <sz val="11"/>
        <color rgb="FFFF0000"/>
        <rFont val="ＭＳ Ｐゴシック"/>
        <family val="3"/>
        <charset val="128"/>
        <scheme val="minor"/>
      </rPr>
      <t>＊1単位または
3単位のものは
ＡD列に単位数
を直接入力</t>
    </r>
    <rPh sb="0" eb="2">
      <t>スウリ</t>
    </rPh>
    <rPh sb="2" eb="4">
      <t>センモン</t>
    </rPh>
    <rPh sb="4" eb="6">
      <t>カモク</t>
    </rPh>
    <rPh sb="12" eb="14">
      <t>タンイ</t>
    </rPh>
    <rPh sb="14" eb="16">
      <t>イジョウ</t>
    </rPh>
    <phoneticPr fontId="4"/>
  </si>
  <si>
    <t xml:space="preserve">その他
（専門，共通・教養科目より）
</t>
    <rPh sb="2" eb="3">
      <t>タ</t>
    </rPh>
    <rPh sb="5" eb="7">
      <t>センモン</t>
    </rPh>
    <rPh sb="8" eb="10">
      <t>キョウツウ</t>
    </rPh>
    <rPh sb="11" eb="13">
      <t>キョウヨウ</t>
    </rPh>
    <rPh sb="13" eb="15">
      <t>カモク</t>
    </rPh>
    <phoneticPr fontId="4"/>
  </si>
  <si>
    <r>
      <t xml:space="preserve">13単位以上
</t>
    </r>
    <r>
      <rPr>
        <sz val="11"/>
        <color rgb="FFFF0000"/>
        <rFont val="ＭＳ Ｐゴシック"/>
        <family val="3"/>
        <charset val="128"/>
        <scheme val="minor"/>
      </rPr>
      <t>＊</t>
    </r>
    <r>
      <rPr>
        <sz val="11"/>
        <color rgb="FFFF0000"/>
        <rFont val="ＭＳ Ｐゴシック"/>
        <family val="2"/>
        <charset val="128"/>
        <scheme val="minor"/>
      </rPr>
      <t>1</t>
    </r>
    <r>
      <rPr>
        <sz val="11"/>
        <color rgb="FFFF0000"/>
        <rFont val="ＭＳ Ｐゴシック"/>
        <family val="3"/>
        <charset val="128"/>
        <scheme val="minor"/>
      </rPr>
      <t xml:space="preserve">単位または
</t>
    </r>
    <r>
      <rPr>
        <sz val="11"/>
        <color rgb="FFFF0000"/>
        <rFont val="ＭＳ Ｐゴシック"/>
        <family val="2"/>
        <charset val="128"/>
        <scheme val="minor"/>
      </rPr>
      <t>3</t>
    </r>
    <r>
      <rPr>
        <sz val="11"/>
        <color rgb="FFFF0000"/>
        <rFont val="ＭＳ Ｐゴシック"/>
        <family val="3"/>
        <charset val="128"/>
        <scheme val="minor"/>
      </rPr>
      <t>単位のものは
ＡD列に単位数
を直接入力</t>
    </r>
    <rPh sb="2" eb="4">
      <t>タンイ</t>
    </rPh>
    <rPh sb="4" eb="6">
      <t>イジョウ</t>
    </rPh>
    <phoneticPr fontId="4"/>
  </si>
  <si>
    <t>その他
（専門，共通・教養科目より）</t>
    <rPh sb="2" eb="3">
      <t>タ</t>
    </rPh>
    <rPh sb="5" eb="7">
      <t>センモン</t>
    </rPh>
    <rPh sb="8" eb="10">
      <t>キョウツウ</t>
    </rPh>
    <rPh sb="11" eb="13">
      <t>キョウヨウ</t>
    </rPh>
    <rPh sb="13" eb="15">
      <t>カモク</t>
    </rPh>
    <phoneticPr fontId="4"/>
  </si>
  <si>
    <t>JABEE　学習・教育到達目標との対応一覧</t>
    <rPh sb="6" eb="8">
      <t>ガクシュウ</t>
    </rPh>
    <rPh sb="9" eb="11">
      <t>キョウイク</t>
    </rPh>
    <rPh sb="11" eb="13">
      <t>トウタツ</t>
    </rPh>
    <rPh sb="13" eb="15">
      <t>モクヒョウ</t>
    </rPh>
    <rPh sb="17" eb="19">
      <t>タイオウ</t>
    </rPh>
    <rPh sb="19" eb="21">
      <t>イチラン</t>
    </rPh>
    <phoneticPr fontId="4"/>
  </si>
  <si>
    <t>本学系列</t>
    <rPh sb="0" eb="2">
      <t>ホンガク</t>
    </rPh>
    <rPh sb="2" eb="4">
      <t>ケイレツ</t>
    </rPh>
    <phoneticPr fontId="4"/>
  </si>
  <si>
    <t>ＪＡＢＥＥ系列</t>
    <rPh sb="5" eb="7">
      <t>ケイレツ</t>
    </rPh>
    <phoneticPr fontId="4"/>
  </si>
  <si>
    <t>2016年度科目名</t>
    <rPh sb="4" eb="6">
      <t>ネンド</t>
    </rPh>
    <rPh sb="6" eb="9">
      <t>カモクメイ</t>
    </rPh>
    <phoneticPr fontId="4"/>
  </si>
  <si>
    <t>科目名</t>
    <rPh sb="0" eb="2">
      <t>カモク</t>
    </rPh>
    <rPh sb="2" eb="3">
      <t>メイ</t>
    </rPh>
    <phoneticPr fontId="4"/>
  </si>
  <si>
    <t>数理専門基礎科目</t>
    <rPh sb="0" eb="2">
      <t>スウリ</t>
    </rPh>
    <rPh sb="2" eb="4">
      <t>センモン</t>
    </rPh>
    <rPh sb="4" eb="6">
      <t>キソ</t>
    </rPh>
    <rPh sb="6" eb="8">
      <t>カモク</t>
    </rPh>
    <phoneticPr fontId="4"/>
  </si>
  <si>
    <t>数学</t>
    <rPh sb="0" eb="2">
      <t>スウガク</t>
    </rPh>
    <phoneticPr fontId="4"/>
  </si>
  <si>
    <t>数学・自然科学・情報技術</t>
    <rPh sb="0" eb="2">
      <t>スウガク</t>
    </rPh>
    <rPh sb="3" eb="5">
      <t>シゼン</t>
    </rPh>
    <rPh sb="5" eb="7">
      <t>カガク</t>
    </rPh>
    <rPh sb="8" eb="10">
      <t>ジョウホウ</t>
    </rPh>
    <rPh sb="10" eb="12">
      <t>ギジュツ</t>
    </rPh>
    <phoneticPr fontId="4"/>
  </si>
  <si>
    <t>≪新設≫</t>
  </si>
  <si>
    <t>≪新設≫線形代数第1</t>
    <rPh sb="1" eb="3">
      <t>シンセツ</t>
    </rPh>
    <rPh sb="4" eb="6">
      <t>センケイ</t>
    </rPh>
    <rPh sb="6" eb="8">
      <t>ダイスウ</t>
    </rPh>
    <rPh sb="8" eb="9">
      <t>ダイ</t>
    </rPh>
    <phoneticPr fontId="28"/>
  </si>
  <si>
    <t>Ｅ</t>
    <phoneticPr fontId="4"/>
  </si>
  <si>
    <t>≪新設≫線形代数第2</t>
    <rPh sb="4" eb="6">
      <t>センケイ</t>
    </rPh>
    <rPh sb="6" eb="8">
      <t>ダイスウ</t>
    </rPh>
    <rPh sb="8" eb="9">
      <t>ダイ</t>
    </rPh>
    <phoneticPr fontId="28"/>
  </si>
  <si>
    <t>≪新設≫線形代数第3</t>
    <rPh sb="4" eb="6">
      <t>センケイ</t>
    </rPh>
    <rPh sb="6" eb="8">
      <t>ダイスウ</t>
    </rPh>
    <rPh sb="8" eb="9">
      <t>ダイ</t>
    </rPh>
    <phoneticPr fontId="28"/>
  </si>
  <si>
    <t>≪新設≫線形代数第4</t>
    <rPh sb="4" eb="6">
      <t>センケイ</t>
    </rPh>
    <rPh sb="6" eb="8">
      <t>ダイスウ</t>
    </rPh>
    <rPh sb="8" eb="9">
      <t>ダイ</t>
    </rPh>
    <phoneticPr fontId="28"/>
  </si>
  <si>
    <t>≪新設≫微分積分第1</t>
    <rPh sb="4" eb="6">
      <t>ビブン</t>
    </rPh>
    <rPh sb="6" eb="8">
      <t>セキブン</t>
    </rPh>
    <rPh sb="8" eb="9">
      <t>ダイ</t>
    </rPh>
    <phoneticPr fontId="28"/>
  </si>
  <si>
    <t>≪新設≫微分積分第2</t>
    <rPh sb="4" eb="6">
      <t>ビブン</t>
    </rPh>
    <rPh sb="6" eb="8">
      <t>セキブン</t>
    </rPh>
    <rPh sb="8" eb="9">
      <t>ダイ</t>
    </rPh>
    <phoneticPr fontId="28"/>
  </si>
  <si>
    <t>≪新設≫微分積分第3</t>
    <rPh sb="4" eb="6">
      <t>ビブン</t>
    </rPh>
    <rPh sb="6" eb="8">
      <t>セキブン</t>
    </rPh>
    <rPh sb="8" eb="9">
      <t>ダイ</t>
    </rPh>
    <phoneticPr fontId="28"/>
  </si>
  <si>
    <t>≪新設≫微分積分第4</t>
    <rPh sb="4" eb="6">
      <t>ビブン</t>
    </rPh>
    <rPh sb="6" eb="8">
      <t>セキブン</t>
    </rPh>
    <rPh sb="8" eb="9">
      <t>ダイ</t>
    </rPh>
    <phoneticPr fontId="28"/>
  </si>
  <si>
    <t>≪新設≫数学サポート（微分積分第１）</t>
    <rPh sb="1" eb="3">
      <t>シンセツ</t>
    </rPh>
    <phoneticPr fontId="4"/>
  </si>
  <si>
    <t>　ラプラス変換</t>
    <rPh sb="5" eb="7">
      <t>ヘンカン</t>
    </rPh>
    <phoneticPr fontId="4"/>
  </si>
  <si>
    <t>≪名称変更≫ラプラス変換第1</t>
    <rPh sb="1" eb="3">
      <t>メイショウ</t>
    </rPh>
    <rPh sb="3" eb="5">
      <t>ヘンコウ</t>
    </rPh>
    <phoneticPr fontId="4"/>
  </si>
  <si>
    <t>E</t>
  </si>
  <si>
    <t>数学・自然科学・情報技術</t>
  </si>
  <si>
    <t>≪複数≫</t>
  </si>
  <si>
    <t>≪複数≫ラプラス変換第2</t>
  </si>
  <si>
    <t>Ｅ</t>
    <phoneticPr fontId="4"/>
  </si>
  <si>
    <t>　フーリエ解析</t>
    <rPh sb="5" eb="7">
      <t>カイセキ</t>
    </rPh>
    <phoneticPr fontId="4"/>
  </si>
  <si>
    <t>≪名称変更≫フーリエ解析第1</t>
    <rPh sb="10" eb="12">
      <t>カイセキ</t>
    </rPh>
    <rPh sb="12" eb="13">
      <t>ダイ</t>
    </rPh>
    <phoneticPr fontId="4"/>
  </si>
  <si>
    <t>≪複数≫フーリエ解析第2</t>
  </si>
  <si>
    <t>　関数論</t>
    <rPh sb="1" eb="3">
      <t>カンスウ</t>
    </rPh>
    <rPh sb="3" eb="4">
      <t>ロン</t>
    </rPh>
    <phoneticPr fontId="4"/>
  </si>
  <si>
    <t>≪名称変更≫関数論第1</t>
    <rPh sb="1" eb="3">
      <t>メイショウ</t>
    </rPh>
    <rPh sb="3" eb="5">
      <t>ヘンコウ</t>
    </rPh>
    <rPh sb="6" eb="8">
      <t>カンスウ</t>
    </rPh>
    <rPh sb="8" eb="9">
      <t>ロン</t>
    </rPh>
    <rPh sb="9" eb="10">
      <t>ダイ</t>
    </rPh>
    <phoneticPr fontId="4"/>
  </si>
  <si>
    <t>≪複数≫関数論第2</t>
  </si>
  <si>
    <t>　微分方程式</t>
    <rPh sb="1" eb="3">
      <t>ビブン</t>
    </rPh>
    <rPh sb="3" eb="6">
      <t>ホウテイシキ</t>
    </rPh>
    <phoneticPr fontId="4"/>
  </si>
  <si>
    <t>≪名称変更≫微分方程式第1</t>
    <rPh sb="1" eb="3">
      <t>メイショウ</t>
    </rPh>
    <rPh sb="3" eb="5">
      <t>ヘンコウ</t>
    </rPh>
    <rPh sb="6" eb="8">
      <t>ビブン</t>
    </rPh>
    <rPh sb="8" eb="11">
      <t>ホウテイシキ</t>
    </rPh>
    <rPh sb="11" eb="12">
      <t>ダイ</t>
    </rPh>
    <phoneticPr fontId="4"/>
  </si>
  <si>
    <t>≪複数≫微分方程式第2</t>
  </si>
  <si>
    <t>偏微分方程式</t>
  </si>
  <si>
    <t>≪名称変更≫偏微分方程式第1</t>
    <rPh sb="1" eb="3">
      <t>メイショウ</t>
    </rPh>
    <rPh sb="3" eb="5">
      <t>ヘンコウ</t>
    </rPh>
    <phoneticPr fontId="4"/>
  </si>
  <si>
    <t>≪複数≫偏微分方程式第2</t>
  </si>
  <si>
    <t>　ベクトル解析</t>
    <rPh sb="5" eb="7">
      <t>カイセキ</t>
    </rPh>
    <phoneticPr fontId="4"/>
  </si>
  <si>
    <t>≪名称変更≫ベクトル解析第1</t>
    <rPh sb="1" eb="3">
      <t>メイショウ</t>
    </rPh>
    <rPh sb="3" eb="5">
      <t>ヘンコウ</t>
    </rPh>
    <rPh sb="10" eb="12">
      <t>カイセキ</t>
    </rPh>
    <rPh sb="12" eb="13">
      <t>ダイ</t>
    </rPh>
    <phoneticPr fontId="4"/>
  </si>
  <si>
    <t>≪複数≫ベクトル解析第2</t>
  </si>
  <si>
    <t>　数値計算</t>
    <rPh sb="1" eb="3">
      <t>スウチ</t>
    </rPh>
    <rPh sb="3" eb="5">
      <t>ケイサン</t>
    </rPh>
    <phoneticPr fontId="4"/>
  </si>
  <si>
    <t>≪名称変更≫数値計算第1</t>
    <rPh sb="1" eb="3">
      <t>メイショウ</t>
    </rPh>
    <rPh sb="3" eb="5">
      <t>ヘンコウ</t>
    </rPh>
    <rPh sb="6" eb="8">
      <t>スウチ</t>
    </rPh>
    <rPh sb="8" eb="10">
      <t>ケイサン</t>
    </rPh>
    <rPh sb="10" eb="11">
      <t>ダイ</t>
    </rPh>
    <phoneticPr fontId="4"/>
  </si>
  <si>
    <t>≪複数≫数値計算第2</t>
  </si>
  <si>
    <t>　確率と統計１</t>
    <rPh sb="1" eb="3">
      <t>カクリツ</t>
    </rPh>
    <rPh sb="4" eb="6">
      <t>トウケイ</t>
    </rPh>
    <phoneticPr fontId="4"/>
  </si>
  <si>
    <t>≪名称変更≫確率と統計第1</t>
    <rPh sb="1" eb="3">
      <t>メイショウ</t>
    </rPh>
    <rPh sb="3" eb="5">
      <t>ヘンコウ</t>
    </rPh>
    <phoneticPr fontId="4"/>
  </si>
  <si>
    <t>≪複数≫確率と統計第2</t>
  </si>
  <si>
    <t>　確率と統計２</t>
    <rPh sb="1" eb="3">
      <t>カクリツ</t>
    </rPh>
    <rPh sb="4" eb="6">
      <t>トウケイ</t>
    </rPh>
    <phoneticPr fontId="4"/>
  </si>
  <si>
    <t>≪名称変更≫確率と統計第3</t>
    <rPh sb="1" eb="3">
      <t>メイショウ</t>
    </rPh>
    <rPh sb="3" eb="5">
      <t>ヘンコウ</t>
    </rPh>
    <phoneticPr fontId="4"/>
  </si>
  <si>
    <t>≪複数≫確率と統計第4</t>
  </si>
  <si>
    <t>物理学</t>
    <rPh sb="0" eb="3">
      <t>ブツリガク</t>
    </rPh>
    <phoneticPr fontId="4"/>
  </si>
  <si>
    <t>　基礎力学</t>
    <rPh sb="1" eb="3">
      <t>キソ</t>
    </rPh>
    <rPh sb="3" eb="5">
      <t>リキガク</t>
    </rPh>
    <phoneticPr fontId="4"/>
  </si>
  <si>
    <t>　基礎力学演習</t>
    <rPh sb="1" eb="3">
      <t>キソ</t>
    </rPh>
    <rPh sb="3" eb="5">
      <t>リキガク</t>
    </rPh>
    <rPh sb="5" eb="7">
      <t>エンシュウ</t>
    </rPh>
    <phoneticPr fontId="4"/>
  </si>
  <si>
    <t>　基礎熱統計力学</t>
    <rPh sb="1" eb="3">
      <t>キソ</t>
    </rPh>
    <rPh sb="3" eb="4">
      <t>ネツ</t>
    </rPh>
    <rPh sb="4" eb="6">
      <t>トウケイ</t>
    </rPh>
    <rPh sb="6" eb="8">
      <t>リキガク</t>
    </rPh>
    <phoneticPr fontId="4"/>
  </si>
  <si>
    <t>　基礎熱統計力学演習</t>
    <rPh sb="1" eb="3">
      <t>キソ</t>
    </rPh>
    <rPh sb="3" eb="4">
      <t>ネツ</t>
    </rPh>
    <rPh sb="4" eb="6">
      <t>トウケイ</t>
    </rPh>
    <rPh sb="6" eb="8">
      <t>リキガク</t>
    </rPh>
    <rPh sb="8" eb="10">
      <t>エンシュウ</t>
    </rPh>
    <phoneticPr fontId="4"/>
  </si>
  <si>
    <t>　基礎電磁気学</t>
    <rPh sb="1" eb="3">
      <t>キソ</t>
    </rPh>
    <rPh sb="3" eb="6">
      <t>デンジキ</t>
    </rPh>
    <rPh sb="6" eb="7">
      <t>ガク</t>
    </rPh>
    <phoneticPr fontId="4"/>
  </si>
  <si>
    <t>　基礎電磁気学演習</t>
    <rPh sb="1" eb="3">
      <t>キソ</t>
    </rPh>
    <rPh sb="3" eb="6">
      <t>デンジキ</t>
    </rPh>
    <rPh sb="6" eb="7">
      <t>ガク</t>
    </rPh>
    <rPh sb="7" eb="9">
      <t>エンシュウ</t>
    </rPh>
    <phoneticPr fontId="4"/>
  </si>
  <si>
    <t>≪新設≫物理学入門</t>
    <rPh sb="1" eb="3">
      <t>シンセツ</t>
    </rPh>
    <phoneticPr fontId="4"/>
  </si>
  <si>
    <t>　物理学実験</t>
    <rPh sb="1" eb="4">
      <t>ブツリガク</t>
    </rPh>
    <rPh sb="4" eb="6">
      <t>ジッケン</t>
    </rPh>
    <phoneticPr fontId="4"/>
  </si>
  <si>
    <t>≪新設≫物理学サポート（物理学入門）</t>
    <rPh sb="1" eb="3">
      <t>シンセツ</t>
    </rPh>
    <phoneticPr fontId="4"/>
  </si>
  <si>
    <t>≪新設≫物理学サポート（基礎力学）</t>
    <rPh sb="1" eb="3">
      <t>シンセツ</t>
    </rPh>
    <phoneticPr fontId="4"/>
  </si>
  <si>
    <t>相対論と量子論の基礎</t>
  </si>
  <si>
    <t>E</t>
    <phoneticPr fontId="4"/>
  </si>
  <si>
    <t>相対論と量子論の基礎演習</t>
  </si>
  <si>
    <t>Ｅ</t>
  </si>
  <si>
    <t>化学</t>
    <rPh sb="0" eb="2">
      <t>カガク</t>
    </rPh>
    <phoneticPr fontId="4"/>
  </si>
  <si>
    <t>≪新設≫基礎環境化学</t>
    <rPh sb="1" eb="3">
      <t>シンセツ</t>
    </rPh>
    <phoneticPr fontId="4"/>
  </si>
  <si>
    <t>Ｅ</t>
    <phoneticPr fontId="4"/>
  </si>
  <si>
    <t>≪新設≫化学サポート</t>
    <rPh sb="1" eb="3">
      <t>シンセツ</t>
    </rPh>
    <phoneticPr fontId="4"/>
  </si>
  <si>
    <t>基礎化学Ｓ</t>
    <phoneticPr fontId="4"/>
  </si>
  <si>
    <t>基礎化学Ａ</t>
    <phoneticPr fontId="4"/>
  </si>
  <si>
    <t>E</t>
    <phoneticPr fontId="4"/>
  </si>
  <si>
    <t>基礎化学Ｂ</t>
    <phoneticPr fontId="4"/>
  </si>
  <si>
    <t>≪新設≫基礎化学C</t>
    <rPh sb="1" eb="3">
      <t>シンセツ</t>
    </rPh>
    <phoneticPr fontId="4"/>
  </si>
  <si>
    <t>基礎無機化学</t>
  </si>
  <si>
    <t>≪名称変更≫基礎無機化学1</t>
    <rPh sb="1" eb="3">
      <t>メイショウ</t>
    </rPh>
    <rPh sb="3" eb="5">
      <t>ヘンコウ</t>
    </rPh>
    <phoneticPr fontId="4"/>
  </si>
  <si>
    <t>≪複数≫基礎無機化学2</t>
  </si>
  <si>
    <t>基礎有機化学</t>
    <rPh sb="0" eb="2">
      <t>キソ</t>
    </rPh>
    <rPh sb="2" eb="4">
      <t>ユウキ</t>
    </rPh>
    <rPh sb="4" eb="6">
      <t>カガク</t>
    </rPh>
    <phoneticPr fontId="4"/>
  </si>
  <si>
    <t>≪名称変更≫基礎有機化学1</t>
    <rPh sb="1" eb="3">
      <t>メイショウ</t>
    </rPh>
    <rPh sb="3" eb="5">
      <t>ヘンコウ</t>
    </rPh>
    <phoneticPr fontId="4"/>
  </si>
  <si>
    <t>≪複数≫基礎有機化学2</t>
  </si>
  <si>
    <t>基礎生物化学</t>
  </si>
  <si>
    <t>≪名称変更≫基礎生物化学1</t>
    <rPh sb="1" eb="3">
      <t>メイショウ</t>
    </rPh>
    <rPh sb="3" eb="5">
      <t>ヘンコウ</t>
    </rPh>
    <phoneticPr fontId="4"/>
  </si>
  <si>
    <t>≪複数≫基礎生物化学2</t>
  </si>
  <si>
    <t>≪新設≫基礎固体化学</t>
    <phoneticPr fontId="4"/>
  </si>
  <si>
    <t>≪名称変更≫基礎固体化学</t>
    <rPh sb="1" eb="3">
      <t>メイショウ</t>
    </rPh>
    <rPh sb="3" eb="5">
      <t>ヘンコウ</t>
    </rPh>
    <phoneticPr fontId="4"/>
  </si>
  <si>
    <t>≪複数≫基礎固体化学2</t>
  </si>
  <si>
    <t>　化学実験</t>
    <rPh sb="1" eb="3">
      <t>カガク</t>
    </rPh>
    <rPh sb="3" eb="5">
      <t>ジッケン</t>
    </rPh>
    <phoneticPr fontId="4"/>
  </si>
  <si>
    <t>英語上達科目Ⅰ</t>
    <rPh sb="0" eb="2">
      <t>エイゴ</t>
    </rPh>
    <rPh sb="2" eb="4">
      <t>ジョウタツ</t>
    </rPh>
    <rPh sb="4" eb="6">
      <t>カモク</t>
    </rPh>
    <phoneticPr fontId="4"/>
  </si>
  <si>
    <t>人文・社会（英語）</t>
    <rPh sb="6" eb="8">
      <t>エイゴ</t>
    </rPh>
    <phoneticPr fontId="4"/>
  </si>
  <si>
    <t>Reading &amp; Writing　I</t>
  </si>
  <si>
    <t>G</t>
    <phoneticPr fontId="4"/>
  </si>
  <si>
    <t>≪新設≫Reading &amp; Writing Ⅰ*</t>
    <rPh sb="1" eb="3">
      <t>シンセツ</t>
    </rPh>
    <phoneticPr fontId="4"/>
  </si>
  <si>
    <t>Ｇ</t>
    <phoneticPr fontId="4"/>
  </si>
  <si>
    <t>Reading ⅠA</t>
  </si>
  <si>
    <t>G</t>
  </si>
  <si>
    <t>Reading ⅠB</t>
  </si>
  <si>
    <t>Writing ⅠA</t>
  </si>
  <si>
    <t>Writing ⅠB</t>
  </si>
  <si>
    <t>Listening &amp; Speaking　I</t>
  </si>
  <si>
    <t>≪新設≫Listening &amp; Speaking Ⅰ*</t>
    <rPh sb="1" eb="3">
      <t>シンセツ</t>
    </rPh>
    <phoneticPr fontId="4"/>
  </si>
  <si>
    <t>English Communication I</t>
  </si>
  <si>
    <t>Presentation Ⅰ</t>
  </si>
  <si>
    <t>英語総合 ⅠA</t>
  </si>
  <si>
    <t>英語総合 ⅠB</t>
  </si>
  <si>
    <t>工学英語IA</t>
  </si>
  <si>
    <t>工学英語IB</t>
  </si>
  <si>
    <t>TOEIC  IA</t>
  </si>
  <si>
    <t>TOEIC  IB</t>
  </si>
  <si>
    <t>英語上達科目Ⅱ</t>
    <rPh sb="0" eb="2">
      <t>エイゴ</t>
    </rPh>
    <rPh sb="2" eb="4">
      <t>ジョウタツ</t>
    </rPh>
    <rPh sb="4" eb="6">
      <t>カモク</t>
    </rPh>
    <phoneticPr fontId="4"/>
  </si>
  <si>
    <t>Reading ⅡA</t>
  </si>
  <si>
    <t>Reading ⅡB</t>
  </si>
  <si>
    <t>Writing ⅡA</t>
  </si>
  <si>
    <t>Writing ⅡB</t>
  </si>
  <si>
    <t>Presentation Ⅱ</t>
  </si>
  <si>
    <t>Debate ⅡA</t>
  </si>
  <si>
    <t>Debate ⅡB</t>
  </si>
  <si>
    <t xml:space="preserve">TOEIC Ⅱ </t>
  </si>
  <si>
    <t>情報科目</t>
    <rPh sb="0" eb="2">
      <t>ジョウホウ</t>
    </rPh>
    <rPh sb="2" eb="4">
      <t>カモク</t>
    </rPh>
    <phoneticPr fontId="4"/>
  </si>
  <si>
    <t>情報関連科目</t>
    <rPh sb="0" eb="2">
      <t>ジョウホウ</t>
    </rPh>
    <rPh sb="2" eb="4">
      <t>カンレン</t>
    </rPh>
    <rPh sb="4" eb="6">
      <t>カモク</t>
    </rPh>
    <phoneticPr fontId="4"/>
  </si>
  <si>
    <t>Java入門</t>
  </si>
  <si>
    <t>　C言語入門</t>
    <rPh sb="2" eb="4">
      <t>ゲンゴ</t>
    </rPh>
    <rPh sb="4" eb="6">
      <t>ニュウモン</t>
    </rPh>
    <phoneticPr fontId="4"/>
  </si>
  <si>
    <t>Javaプログラミング</t>
    <phoneticPr fontId="4"/>
  </si>
  <si>
    <t>C言語プログラミング</t>
    <phoneticPr fontId="4"/>
  </si>
  <si>
    <t>情報基礎科目</t>
    <rPh sb="0" eb="2">
      <t>ジョウホウ</t>
    </rPh>
    <rPh sb="2" eb="4">
      <t>キソ</t>
    </rPh>
    <rPh sb="4" eb="6">
      <t>カモク</t>
    </rPh>
    <phoneticPr fontId="4"/>
  </si>
  <si>
    <t>　情報リテラシ</t>
    <rPh sb="1" eb="3">
      <t>ジョウホウ</t>
    </rPh>
    <phoneticPr fontId="4"/>
  </si>
  <si>
    <t>　情報処理概論</t>
    <rPh sb="1" eb="3">
      <t>ジョウホウ</t>
    </rPh>
    <rPh sb="3" eb="5">
      <t>ショリ</t>
    </rPh>
    <rPh sb="5" eb="7">
      <t>ガイロン</t>
    </rPh>
    <phoneticPr fontId="4"/>
  </si>
  <si>
    <t>人文・社会系教養科目</t>
    <rPh sb="0" eb="2">
      <t>ジンブン</t>
    </rPh>
    <rPh sb="3" eb="6">
      <t>シャカイケイ</t>
    </rPh>
    <rPh sb="6" eb="8">
      <t>キョウヨウ</t>
    </rPh>
    <rPh sb="8" eb="10">
      <t>カモク</t>
    </rPh>
    <phoneticPr fontId="4"/>
  </si>
  <si>
    <t>人文・社会</t>
    <rPh sb="0" eb="2">
      <t>ジンブン</t>
    </rPh>
    <rPh sb="3" eb="5">
      <t>シャカイ</t>
    </rPh>
    <phoneticPr fontId="4"/>
  </si>
  <si>
    <t>比較文化論</t>
    <rPh sb="0" eb="2">
      <t>ヒカク</t>
    </rPh>
    <rPh sb="2" eb="4">
      <t>ブンカ</t>
    </rPh>
    <rPh sb="4" eb="5">
      <t>ロン</t>
    </rPh>
    <phoneticPr fontId="4"/>
  </si>
  <si>
    <t>A</t>
  </si>
  <si>
    <t>文化人類学</t>
  </si>
  <si>
    <t>C</t>
  </si>
  <si>
    <t>言語文化論</t>
  </si>
  <si>
    <t>日本文化論</t>
  </si>
  <si>
    <t>世界の言語と文化</t>
    <rPh sb="0" eb="2">
      <t>セカイ</t>
    </rPh>
    <rPh sb="3" eb="5">
      <t>ゲンゴ</t>
    </rPh>
    <rPh sb="6" eb="8">
      <t>ブンカ</t>
    </rPh>
    <phoneticPr fontId="38"/>
  </si>
  <si>
    <t>ジェンダー論</t>
    <rPh sb="5" eb="6">
      <t>ロン</t>
    </rPh>
    <phoneticPr fontId="4"/>
  </si>
  <si>
    <t>アジア文化論</t>
    <rPh sb="3" eb="6">
      <t>ブンカロン</t>
    </rPh>
    <phoneticPr fontId="4"/>
  </si>
  <si>
    <t>A</t>
    <phoneticPr fontId="4"/>
  </si>
  <si>
    <t>現代史</t>
  </si>
  <si>
    <t>科学技術史</t>
  </si>
  <si>
    <t>C</t>
    <phoneticPr fontId="4"/>
  </si>
  <si>
    <t>　芸術学</t>
    <rPh sb="1" eb="4">
      <t>ゲイジュツガク</t>
    </rPh>
    <phoneticPr fontId="4"/>
  </si>
  <si>
    <t>　哲学</t>
    <rPh sb="1" eb="3">
      <t>テツガク</t>
    </rPh>
    <phoneticPr fontId="4"/>
  </si>
  <si>
    <t>　倫理学</t>
    <rPh sb="1" eb="4">
      <t>リンリガク</t>
    </rPh>
    <phoneticPr fontId="4"/>
  </si>
  <si>
    <t>　生命倫理</t>
    <rPh sb="1" eb="3">
      <t>セイメイ</t>
    </rPh>
    <rPh sb="3" eb="5">
      <t>リンリ</t>
    </rPh>
    <phoneticPr fontId="4"/>
  </si>
  <si>
    <t>技術者の倫理</t>
  </si>
  <si>
    <t>科学技術倫理学</t>
  </si>
  <si>
    <t>文学論</t>
    <rPh sb="0" eb="3">
      <t>ブンガクロン</t>
    </rPh>
    <phoneticPr fontId="4"/>
  </si>
  <si>
    <t>文学表現法</t>
    <phoneticPr fontId="4"/>
  </si>
  <si>
    <t>F</t>
  </si>
  <si>
    <t>社会心理学</t>
    <rPh sb="0" eb="2">
      <t>シャカイ</t>
    </rPh>
    <rPh sb="2" eb="5">
      <t>シンリガク</t>
    </rPh>
    <phoneticPr fontId="4"/>
  </si>
  <si>
    <t>認知心理学</t>
    <rPh sb="0" eb="2">
      <t>ニンチ</t>
    </rPh>
    <rPh sb="2" eb="5">
      <t>シンリガク</t>
    </rPh>
    <phoneticPr fontId="4"/>
  </si>
  <si>
    <t>経済地理学</t>
    <rPh sb="0" eb="2">
      <t>ケイザイ</t>
    </rPh>
    <rPh sb="2" eb="5">
      <t>チリガク</t>
    </rPh>
    <phoneticPr fontId="4"/>
  </si>
  <si>
    <t>社会地理学</t>
    <rPh sb="0" eb="2">
      <t>シャカイ</t>
    </rPh>
    <rPh sb="2" eb="5">
      <t>チリガク</t>
    </rPh>
    <phoneticPr fontId="4"/>
  </si>
  <si>
    <t>地域産業論</t>
    <phoneticPr fontId="4"/>
  </si>
  <si>
    <t>地域の調査と分析</t>
    <phoneticPr fontId="4"/>
  </si>
  <si>
    <t>B</t>
  </si>
  <si>
    <t>現代日本の地方自治</t>
  </si>
  <si>
    <t>法学入門</t>
  </si>
  <si>
    <t>　知的財産法</t>
  </si>
  <si>
    <t>　日本国憲法</t>
    <rPh sb="1" eb="3">
      <t>ニホン</t>
    </rPh>
    <rPh sb="3" eb="4">
      <t>コク</t>
    </rPh>
    <rPh sb="4" eb="6">
      <t>ケンポウ</t>
    </rPh>
    <phoneticPr fontId="4"/>
  </si>
  <si>
    <t>　民法</t>
    <rPh sb="1" eb="3">
      <t>ミンポウ</t>
    </rPh>
    <phoneticPr fontId="4"/>
  </si>
  <si>
    <t>　マクロ経済学</t>
    <rPh sb="4" eb="7">
      <t>ケイザイガク</t>
    </rPh>
    <phoneticPr fontId="4"/>
  </si>
  <si>
    <t>　ミクロ経済学</t>
    <rPh sb="4" eb="7">
      <t>ケイザイガク</t>
    </rPh>
    <phoneticPr fontId="4"/>
  </si>
  <si>
    <t>　経済学入門</t>
    <rPh sb="1" eb="4">
      <t>ケイザイガク</t>
    </rPh>
    <rPh sb="4" eb="6">
      <t>ニュウモン</t>
    </rPh>
    <phoneticPr fontId="4"/>
  </si>
  <si>
    <t>応用経済学</t>
    <phoneticPr fontId="4"/>
  </si>
  <si>
    <t>　社会学</t>
  </si>
  <si>
    <t>地域社会学</t>
    <rPh sb="0" eb="2">
      <t>チイキ</t>
    </rPh>
    <rPh sb="2" eb="4">
      <t>シャカイ</t>
    </rPh>
    <rPh sb="4" eb="5">
      <t>ガク</t>
    </rPh>
    <phoneticPr fontId="4"/>
  </si>
  <si>
    <t>企業システム論</t>
  </si>
  <si>
    <t>情報技術と社会</t>
  </si>
  <si>
    <t>≪名称変更≫情報技術と現代社会</t>
    <rPh sb="1" eb="3">
      <t>メイショウ</t>
    </rPh>
    <rPh sb="3" eb="5">
      <t>ヘンコウ</t>
    </rPh>
    <phoneticPr fontId="4"/>
  </si>
  <si>
    <t>情報アクセシビリティ論</t>
  </si>
  <si>
    <t>メディアリテラシ</t>
  </si>
  <si>
    <t>映像メディア論</t>
    <rPh sb="0" eb="2">
      <t>エイゾウ</t>
    </rPh>
    <rPh sb="6" eb="7">
      <t>ロン</t>
    </rPh>
    <phoneticPr fontId="4"/>
  </si>
  <si>
    <t>情報時代の地域・都市</t>
    <phoneticPr fontId="4"/>
  </si>
  <si>
    <t>　プレゼンテーション入門</t>
    <rPh sb="10" eb="12">
      <t>ニュウモン</t>
    </rPh>
    <phoneticPr fontId="4"/>
  </si>
  <si>
    <t>レポートライティング</t>
    <phoneticPr fontId="4"/>
  </si>
  <si>
    <t>自己表現とコミュニケーション</t>
  </si>
  <si>
    <t>福祉と技術</t>
  </si>
  <si>
    <t>科学技術の社会学</t>
  </si>
  <si>
    <t>≪名称変更≫メンタルヘルス・マネジメント</t>
    <rPh sb="1" eb="3">
      <t>メイショウ</t>
    </rPh>
    <rPh sb="3" eb="5">
      <t>ヘンコウ</t>
    </rPh>
    <phoneticPr fontId="4"/>
  </si>
  <si>
    <t>メンタルヘルス・マネジメント</t>
    <phoneticPr fontId="4"/>
  </si>
  <si>
    <t>教育の近現代史</t>
    <rPh sb="0" eb="2">
      <t>キョウイク</t>
    </rPh>
    <rPh sb="3" eb="6">
      <t>キンゲンダイ</t>
    </rPh>
    <rPh sb="6" eb="7">
      <t>シ</t>
    </rPh>
    <phoneticPr fontId="28"/>
  </si>
  <si>
    <t>教育原論</t>
  </si>
  <si>
    <t>　教育社会学</t>
    <rPh sb="1" eb="3">
      <t>キョウイク</t>
    </rPh>
    <rPh sb="3" eb="6">
      <t>シャカイガク</t>
    </rPh>
    <phoneticPr fontId="4"/>
  </si>
  <si>
    <t>　教育心理学</t>
    <rPh sb="1" eb="3">
      <t>キョウイク</t>
    </rPh>
    <rPh sb="3" eb="6">
      <t>シンリガク</t>
    </rPh>
    <phoneticPr fontId="4"/>
  </si>
  <si>
    <t>生徒文化論</t>
    <rPh sb="0" eb="2">
      <t>セイト</t>
    </rPh>
    <rPh sb="2" eb="4">
      <t>ブンカ</t>
    </rPh>
    <rPh sb="4" eb="5">
      <t>ロン</t>
    </rPh>
    <phoneticPr fontId="28"/>
  </si>
  <si>
    <t>人間関係論</t>
    <rPh sb="0" eb="2">
      <t>ニンゲン</t>
    </rPh>
    <rPh sb="2" eb="4">
      <t>カンケイ</t>
    </rPh>
    <rPh sb="4" eb="5">
      <t>ロン</t>
    </rPh>
    <phoneticPr fontId="28"/>
  </si>
  <si>
    <t>グローバリゼーション論</t>
  </si>
  <si>
    <t>現代日本の社会</t>
  </si>
  <si>
    <t>　環境学入門</t>
    <rPh sb="1" eb="4">
      <t>カンキョウガク</t>
    </rPh>
    <rPh sb="4" eb="6">
      <t>ニュウモン</t>
    </rPh>
    <phoneticPr fontId="4"/>
  </si>
  <si>
    <t>人間社会と環境問題</t>
  </si>
  <si>
    <t>　環境経済学</t>
    <rPh sb="1" eb="3">
      <t>カンキョウ</t>
    </rPh>
    <rPh sb="3" eb="6">
      <t>ケイザイガク</t>
    </rPh>
    <phoneticPr fontId="4"/>
  </si>
  <si>
    <t>　生物と環境の保全</t>
    <rPh sb="1" eb="3">
      <t>セイブツ</t>
    </rPh>
    <rPh sb="4" eb="6">
      <t>カンキョウ</t>
    </rPh>
    <rPh sb="7" eb="9">
      <t>ホゼン</t>
    </rPh>
    <phoneticPr fontId="4"/>
  </si>
  <si>
    <t>生産と消費の環境論</t>
    <rPh sb="0" eb="2">
      <t>セイサン</t>
    </rPh>
    <rPh sb="3" eb="5">
      <t>ショウヒ</t>
    </rPh>
    <rPh sb="6" eb="8">
      <t>カンキョウ</t>
    </rPh>
    <rPh sb="8" eb="9">
      <t>ロン</t>
    </rPh>
    <phoneticPr fontId="4"/>
  </si>
  <si>
    <t>地域環境マネジメント</t>
    <rPh sb="0" eb="2">
      <t>チイキ</t>
    </rPh>
    <rPh sb="2" eb="4">
      <t>カンキョウ</t>
    </rPh>
    <phoneticPr fontId="4"/>
  </si>
  <si>
    <t>地域と環境</t>
    <rPh sb="0" eb="2">
      <t>チイキ</t>
    </rPh>
    <rPh sb="3" eb="5">
      <t>カンキョウ</t>
    </rPh>
    <phoneticPr fontId="4"/>
  </si>
  <si>
    <t>人文社会演習１</t>
    <rPh sb="0" eb="2">
      <t>ジンブン</t>
    </rPh>
    <rPh sb="2" eb="4">
      <t>シャカイ</t>
    </rPh>
    <rPh sb="4" eb="6">
      <t>エンシュウ</t>
    </rPh>
    <phoneticPr fontId="4"/>
  </si>
  <si>
    <t>人文社会演習２</t>
  </si>
  <si>
    <t>共通健康科目</t>
    <rPh sb="0" eb="2">
      <t>キョウツウ</t>
    </rPh>
    <rPh sb="2" eb="4">
      <t>ケンコウ</t>
    </rPh>
    <rPh sb="4" eb="6">
      <t>カモク</t>
    </rPh>
    <phoneticPr fontId="4"/>
  </si>
  <si>
    <t>理論</t>
    <rPh sb="0" eb="2">
      <t>リロン</t>
    </rPh>
    <phoneticPr fontId="4"/>
  </si>
  <si>
    <t>健康科学論A</t>
  </si>
  <si>
    <t>C</t>
    <phoneticPr fontId="4"/>
  </si>
  <si>
    <t>健康科学論B</t>
  </si>
  <si>
    <t>スポーツ社会学</t>
    <rPh sb="4" eb="7">
      <t>シャカイガク</t>
    </rPh>
    <phoneticPr fontId="4"/>
  </si>
  <si>
    <t>スポーツ健康学</t>
    <rPh sb="4" eb="6">
      <t>ケンコウ</t>
    </rPh>
    <rPh sb="6" eb="7">
      <t>ガク</t>
    </rPh>
    <phoneticPr fontId="4"/>
  </si>
  <si>
    <t>スポーツ生理学</t>
    <rPh sb="4" eb="6">
      <t>セイリ</t>
    </rPh>
    <rPh sb="6" eb="7">
      <t>ガク</t>
    </rPh>
    <phoneticPr fontId="4"/>
  </si>
  <si>
    <t>スポーツ心理学</t>
    <rPh sb="4" eb="7">
      <t>シンリガク</t>
    </rPh>
    <phoneticPr fontId="4"/>
  </si>
  <si>
    <t>エクササイズ演習(基礎)</t>
    <rPh sb="6" eb="8">
      <t>エンシュウ</t>
    </rPh>
    <rPh sb="9" eb="11">
      <t>キソ</t>
    </rPh>
    <phoneticPr fontId="4"/>
  </si>
  <si>
    <t>エクササイズ演習(応用)</t>
    <rPh sb="6" eb="8">
      <t>エンシュウ</t>
    </rPh>
    <rPh sb="9" eb="11">
      <t>オウヨウ</t>
    </rPh>
    <phoneticPr fontId="4"/>
  </si>
  <si>
    <t>体格・体力と健康(演習)</t>
    <rPh sb="0" eb="2">
      <t>タイカク</t>
    </rPh>
    <rPh sb="3" eb="5">
      <t>タイリョク</t>
    </rPh>
    <rPh sb="6" eb="8">
      <t>ケンコウ</t>
    </rPh>
    <rPh sb="9" eb="11">
      <t>エンシュウ</t>
    </rPh>
    <phoneticPr fontId="4"/>
  </si>
  <si>
    <t>ヘルスコンディショニング演習</t>
    <rPh sb="12" eb="14">
      <t>エンシュウ</t>
    </rPh>
    <phoneticPr fontId="4"/>
  </si>
  <si>
    <t>身体運動のバイオメカニクス</t>
    <phoneticPr fontId="4"/>
  </si>
  <si>
    <t>ヘルスリテラシー＆スポーツコミュニケーション</t>
    <phoneticPr fontId="4"/>
  </si>
  <si>
    <t>身体的コミュニケーションスキル</t>
    <rPh sb="0" eb="3">
      <t>シンタイテキ</t>
    </rPh>
    <phoneticPr fontId="4"/>
  </si>
  <si>
    <t>フィットネスA</t>
    <phoneticPr fontId="4"/>
  </si>
  <si>
    <t>フィットネスB</t>
    <phoneticPr fontId="4"/>
  </si>
  <si>
    <t>ウェルネス・スポーツ（テクニカル）　</t>
  </si>
  <si>
    <t>ウェルネス・スポーツ
（スポーツコミュニケーション）</t>
  </si>
  <si>
    <t>フライングディスク(テクニカル)</t>
  </si>
  <si>
    <t>フライングディスク
(スポーツコミュニケーション)</t>
  </si>
  <si>
    <t>テニス(テクニカル)</t>
  </si>
  <si>
    <t>テニス(スポーツコミュニケーション)</t>
  </si>
  <si>
    <t>バドミントン(テクニカル)</t>
  </si>
  <si>
    <t>バドミントン(スポーツコミュニケーション)</t>
  </si>
  <si>
    <t>スキー（テクニカル）</t>
  </si>
  <si>
    <t>スキー（スポーツコミュニケーション）</t>
  </si>
  <si>
    <t>軟式野球（テクニカル）</t>
  </si>
  <si>
    <t>軟式野球（スポーツコミュニケーション）</t>
    <phoneticPr fontId="4"/>
  </si>
  <si>
    <t>ソフトボール（テクニカル）</t>
  </si>
  <si>
    <t>ソフトボール
（スポーツコミュニケーション）</t>
  </si>
  <si>
    <t>サッカー(テクニカル)</t>
  </si>
  <si>
    <t>サッカー(スポーツコミュニケーション)</t>
  </si>
  <si>
    <t>フットサル(テクニカル)</t>
  </si>
  <si>
    <t>フットサル(スポーツコミュニケーション)</t>
  </si>
  <si>
    <t>卓球(テクニカル)</t>
  </si>
  <si>
    <t>卓球(スポーツコミュニケーション)</t>
  </si>
  <si>
    <t>バスケットボール(テクニカル)</t>
  </si>
  <si>
    <t>バスケットボール
(スポーツコミュニケーション)</t>
  </si>
  <si>
    <t>バレーボール(テクニカル)</t>
  </si>
  <si>
    <t>バレーボール
(スポーツコミュニケーション)</t>
  </si>
  <si>
    <t>フラッグフットボール(テクニカル)</t>
  </si>
  <si>
    <t>フラッグフットボール
（スポーツコミュニケーション)</t>
  </si>
  <si>
    <t>ゴルフ(テクニカル)</t>
  </si>
  <si>
    <t>ゴルフ(スポーツコミュニケーション）</t>
  </si>
  <si>
    <t>≪新設≫ゴルフ（スポーツコミュニケーション）アドバンス</t>
    <phoneticPr fontId="4"/>
  </si>
  <si>
    <t>ゴルフ（スポーツコミュニケーション）アドバンス</t>
    <phoneticPr fontId="4"/>
  </si>
  <si>
    <t>共通工学系教養科目</t>
    <rPh sb="0" eb="2">
      <t>キョウツウ</t>
    </rPh>
    <rPh sb="2" eb="5">
      <t>コウガクケイ</t>
    </rPh>
    <rPh sb="5" eb="7">
      <t>キョウヨウ</t>
    </rPh>
    <rPh sb="7" eb="9">
      <t>カモク</t>
    </rPh>
    <phoneticPr fontId="4"/>
  </si>
  <si>
    <t>　機械工学概論</t>
    <rPh sb="1" eb="3">
      <t>キカイ</t>
    </rPh>
    <rPh sb="3" eb="5">
      <t>コウガク</t>
    </rPh>
    <rPh sb="5" eb="7">
      <t>ガイロン</t>
    </rPh>
    <phoneticPr fontId="4"/>
  </si>
  <si>
    <t>視覚と照明</t>
    <rPh sb="0" eb="2">
      <t>シカク</t>
    </rPh>
    <rPh sb="3" eb="5">
      <t>ショウメイ</t>
    </rPh>
    <phoneticPr fontId="4"/>
  </si>
  <si>
    <t>E</t>
    <phoneticPr fontId="4"/>
  </si>
  <si>
    <t>　情報工学概論</t>
    <rPh sb="1" eb="3">
      <t>ジョウホウ</t>
    </rPh>
    <rPh sb="3" eb="5">
      <t>コウガク</t>
    </rPh>
    <rPh sb="5" eb="7">
      <t>ガイロン</t>
    </rPh>
    <phoneticPr fontId="4"/>
  </si>
  <si>
    <t>　材料化学工学概論</t>
    <rPh sb="1" eb="3">
      <t>ザイリョウ</t>
    </rPh>
    <rPh sb="3" eb="5">
      <t>カガク</t>
    </rPh>
    <rPh sb="5" eb="7">
      <t>コウガク</t>
    </rPh>
    <rPh sb="7" eb="9">
      <t>ガイロン</t>
    </rPh>
    <phoneticPr fontId="4"/>
  </si>
  <si>
    <t>　塗料・塗装工学概論</t>
    <rPh sb="1" eb="3">
      <t>トリョウ</t>
    </rPh>
    <rPh sb="4" eb="6">
      <t>トソウ</t>
    </rPh>
    <rPh sb="6" eb="8">
      <t>コウガク</t>
    </rPh>
    <rPh sb="8" eb="10">
      <t>ガイロン</t>
    </rPh>
    <phoneticPr fontId="4"/>
  </si>
  <si>
    <t>　信頼性工学概論</t>
    <rPh sb="1" eb="4">
      <t>シンライセイ</t>
    </rPh>
    <rPh sb="4" eb="6">
      <t>コウガク</t>
    </rPh>
    <rPh sb="6" eb="8">
      <t>ガイロン</t>
    </rPh>
    <phoneticPr fontId="4"/>
  </si>
  <si>
    <t>D</t>
  </si>
  <si>
    <t>　安全性工学概論</t>
    <rPh sb="1" eb="4">
      <t>アンゼンセイ</t>
    </rPh>
    <rPh sb="4" eb="6">
      <t>コウガク</t>
    </rPh>
    <rPh sb="6" eb="8">
      <t>ガイロン</t>
    </rPh>
    <phoneticPr fontId="4"/>
  </si>
  <si>
    <t>　物性入門</t>
    <rPh sb="1" eb="3">
      <t>ブッセイ</t>
    </rPh>
    <rPh sb="3" eb="5">
      <t>ニュウモン</t>
    </rPh>
    <phoneticPr fontId="4"/>
  </si>
  <si>
    <t>　認知工学入門</t>
    <rPh sb="1" eb="3">
      <t>ニンチ</t>
    </rPh>
    <rPh sb="3" eb="5">
      <t>コウガク</t>
    </rPh>
    <rPh sb="5" eb="7">
      <t>ニュウモン</t>
    </rPh>
    <phoneticPr fontId="4"/>
  </si>
  <si>
    <t>人文・社会</t>
  </si>
  <si>
    <t>　エレクトロニクス科学史</t>
    <rPh sb="9" eb="12">
      <t>カガクシ</t>
    </rPh>
    <phoneticPr fontId="4"/>
  </si>
  <si>
    <t>　現代生物学</t>
    <rPh sb="1" eb="3">
      <t>ゲンダイ</t>
    </rPh>
    <rPh sb="3" eb="6">
      <t>セイブツガク</t>
    </rPh>
    <phoneticPr fontId="4"/>
  </si>
  <si>
    <t>　宇宙空間科学</t>
    <rPh sb="1" eb="3">
      <t>ウチュウ</t>
    </rPh>
    <rPh sb="3" eb="5">
      <t>クウカン</t>
    </rPh>
    <rPh sb="5" eb="7">
      <t>カガク</t>
    </rPh>
    <phoneticPr fontId="4"/>
  </si>
  <si>
    <t>　エネルギー・環境論</t>
    <rPh sb="7" eb="9">
      <t>カンキョウ</t>
    </rPh>
    <rPh sb="9" eb="10">
      <t>ロン</t>
    </rPh>
    <phoneticPr fontId="4"/>
  </si>
  <si>
    <t>　芝浦工業大学通論</t>
    <rPh sb="1" eb="3">
      <t>シバウラ</t>
    </rPh>
    <rPh sb="3" eb="5">
      <t>コウギョウ</t>
    </rPh>
    <rPh sb="5" eb="7">
      <t>ダイガク</t>
    </rPh>
    <rPh sb="7" eb="9">
      <t>ツウロン</t>
    </rPh>
    <phoneticPr fontId="4"/>
  </si>
  <si>
    <t>産業技術論</t>
    <rPh sb="0" eb="2">
      <t>サンギョウ</t>
    </rPh>
    <rPh sb="2" eb="4">
      <t>ギジュツ</t>
    </rPh>
    <rPh sb="4" eb="5">
      <t>ロン</t>
    </rPh>
    <phoneticPr fontId="4"/>
  </si>
  <si>
    <t>産学・地域連携プロジェクト</t>
    <phoneticPr fontId="4"/>
  </si>
  <si>
    <t>G</t>
    <phoneticPr fontId="4"/>
  </si>
  <si>
    <t>≪新設≫Japanese Language Ⅰ</t>
    <rPh sb="1" eb="3">
      <t>シンセツ</t>
    </rPh>
    <phoneticPr fontId="4"/>
  </si>
  <si>
    <t>Japanese Language Ⅰ</t>
    <phoneticPr fontId="4"/>
  </si>
  <si>
    <t>≪新設≫Japanese Language Ⅱ</t>
    <rPh sb="1" eb="3">
      <t>シンセツ</t>
    </rPh>
    <phoneticPr fontId="4"/>
  </si>
  <si>
    <t>Japanese Language Ⅱ</t>
    <phoneticPr fontId="4"/>
  </si>
  <si>
    <t>≪新設≫Japanese Language　Ⅲ</t>
    <rPh sb="1" eb="3">
      <t>シンセツ</t>
    </rPh>
    <phoneticPr fontId="4"/>
  </si>
  <si>
    <t>Japanese Language　Ⅲ</t>
    <phoneticPr fontId="4"/>
  </si>
  <si>
    <t>国際インターンシップ</t>
    <rPh sb="0" eb="2">
      <t>コクサイ</t>
    </rPh>
    <phoneticPr fontId="4"/>
  </si>
  <si>
    <t>≪新設≫国際インターンシップ2
Global Internship 2</t>
    <phoneticPr fontId="4"/>
  </si>
  <si>
    <t>国際インターンシップ2
Global Internship 2</t>
  </si>
  <si>
    <t>Ｇ</t>
    <phoneticPr fontId="4"/>
  </si>
  <si>
    <t>≪新設≫国際インターンシップ3
Global Internship 3</t>
    <phoneticPr fontId="4"/>
  </si>
  <si>
    <t>国際インターンシップ3
Global Internship 3</t>
  </si>
  <si>
    <t>≪新設≫国際インターンシップ4
Global Internship 4</t>
    <phoneticPr fontId="4"/>
  </si>
  <si>
    <t>国際インターンシップ4
Global Internship 4</t>
  </si>
  <si>
    <t>≪新設≫グローバルPBL1
Global PBL1</t>
    <phoneticPr fontId="4"/>
  </si>
  <si>
    <t>グローバルPBL1
Global PBL1</t>
  </si>
  <si>
    <t>≪新設≫グローバルPBL2
Global PBL2</t>
    <phoneticPr fontId="4"/>
  </si>
  <si>
    <t>グローバルPBL2
Global PBL2</t>
  </si>
  <si>
    <t>≪新設≫グローバルPBL3
Global PBL3</t>
    <phoneticPr fontId="4"/>
  </si>
  <si>
    <t>グローバルPBL3
Global PBL3</t>
  </si>
  <si>
    <t>≪新設≫グローバルPBL4
Global PBL4</t>
    <phoneticPr fontId="4"/>
  </si>
  <si>
    <t>グローバルPBL4
Global PBL4</t>
  </si>
  <si>
    <t>受入型グローバルPBL1
Global PBL1 in SIT</t>
    <rPh sb="0" eb="2">
      <t>ウケイレ</t>
    </rPh>
    <rPh sb="2" eb="3">
      <t>ガタ</t>
    </rPh>
    <phoneticPr fontId="39"/>
  </si>
  <si>
    <t>Ｇ</t>
  </si>
  <si>
    <t>受入型グローバルPBL2
Global PBL2 in SIT</t>
    <phoneticPr fontId="39"/>
  </si>
  <si>
    <t>学科課程外科目</t>
    <rPh sb="0" eb="2">
      <t>ガッカ</t>
    </rPh>
    <rPh sb="2" eb="5">
      <t>カテイガイ</t>
    </rPh>
    <rPh sb="5" eb="7">
      <t>カモク</t>
    </rPh>
    <phoneticPr fontId="4"/>
  </si>
  <si>
    <t>≪新設≫工学英語研修1</t>
    <rPh sb="1" eb="3">
      <t>シンセツ</t>
    </rPh>
    <phoneticPr fontId="4"/>
  </si>
  <si>
    <t>工学英語研修1</t>
    <phoneticPr fontId="4"/>
  </si>
  <si>
    <t>≪新設≫工学英語研修2</t>
    <rPh sb="1" eb="3">
      <t>シンセツ</t>
    </rPh>
    <phoneticPr fontId="4"/>
  </si>
  <si>
    <t>工学英語研修2</t>
    <phoneticPr fontId="4"/>
  </si>
  <si>
    <t>工学英語研修3≪新設≫</t>
    <rPh sb="8" eb="10">
      <t>シンセツ</t>
    </rPh>
    <phoneticPr fontId="4"/>
  </si>
  <si>
    <t>工学英語研修3</t>
    <phoneticPr fontId="4"/>
  </si>
  <si>
    <t>≪新設≫工学英語研修4</t>
    <rPh sb="1" eb="3">
      <t>シンセツ</t>
    </rPh>
    <phoneticPr fontId="4"/>
  </si>
  <si>
    <t>工学英語研修4</t>
    <phoneticPr fontId="4"/>
  </si>
  <si>
    <t>≪新設≫海外語学演習1</t>
    <rPh sb="1" eb="3">
      <t>シンセツ</t>
    </rPh>
    <phoneticPr fontId="4"/>
  </si>
  <si>
    <t>海外語学演習1</t>
    <phoneticPr fontId="4"/>
  </si>
  <si>
    <t>≪新設≫海外語学演習2</t>
    <rPh sb="1" eb="3">
      <t>シンセツ</t>
    </rPh>
    <phoneticPr fontId="4"/>
  </si>
  <si>
    <t>海外語学演習2</t>
    <phoneticPr fontId="4"/>
  </si>
  <si>
    <t>≪新設≫海外語学演習3</t>
    <rPh sb="1" eb="3">
      <t>シンセツ</t>
    </rPh>
    <phoneticPr fontId="4"/>
  </si>
  <si>
    <t>海外語学演習3</t>
    <phoneticPr fontId="4"/>
  </si>
  <si>
    <t>≪新設≫海外語学演習4</t>
    <rPh sb="1" eb="3">
      <t>シンセツ</t>
    </rPh>
    <phoneticPr fontId="4"/>
  </si>
  <si>
    <t>海外語学演習4</t>
    <phoneticPr fontId="4"/>
  </si>
  <si>
    <t>学習・教育到達目標対応表（専門科目）</t>
    <rPh sb="0" eb="2">
      <t>ガクシュウ</t>
    </rPh>
    <rPh sb="3" eb="5">
      <t>キョウイク</t>
    </rPh>
    <rPh sb="5" eb="7">
      <t>トウタツ</t>
    </rPh>
    <rPh sb="7" eb="9">
      <t>モクヒョウ</t>
    </rPh>
    <rPh sb="9" eb="11">
      <t>タイオウ</t>
    </rPh>
    <rPh sb="11" eb="12">
      <t>ヒョウ</t>
    </rPh>
    <rPh sb="13" eb="15">
      <t>センモン</t>
    </rPh>
    <rPh sb="15" eb="17">
      <t>カモク</t>
    </rPh>
    <phoneticPr fontId="4"/>
  </si>
  <si>
    <t>は主となる学習・教育到達目標となります。</t>
    <phoneticPr fontId="4"/>
  </si>
  <si>
    <t>◎必修科目　○選択必修科目　△選択科目</t>
    <rPh sb="1" eb="3">
      <t>ヒッシュウ</t>
    </rPh>
    <rPh sb="3" eb="5">
      <t>カモク</t>
    </rPh>
    <rPh sb="12" eb="13">
      <t>メ</t>
    </rPh>
    <phoneticPr fontId="4"/>
  </si>
  <si>
    <t>科　目　名　称</t>
    <rPh sb="0" eb="7">
      <t>カメメイショウ</t>
    </rPh>
    <phoneticPr fontId="4"/>
  </si>
  <si>
    <t>学習・教育
到達目標</t>
    <rPh sb="0" eb="2">
      <t>ガクシュウ</t>
    </rPh>
    <rPh sb="3" eb="5">
      <t>キョウイク</t>
    </rPh>
    <rPh sb="6" eb="8">
      <t>トウタツ</t>
    </rPh>
    <rPh sb="8" eb="10">
      <t>モクヒョウ</t>
    </rPh>
    <phoneticPr fontId="4"/>
  </si>
  <si>
    <t>◎</t>
    <phoneticPr fontId="4"/>
  </si>
  <si>
    <t>機械の力学１</t>
    <phoneticPr fontId="4"/>
  </si>
  <si>
    <t>機械機能工学実験１</t>
  </si>
  <si>
    <t>○</t>
    <phoneticPr fontId="4"/>
  </si>
  <si>
    <t>応用解析学</t>
  </si>
  <si>
    <t>設計の基礎</t>
    <phoneticPr fontId="4"/>
  </si>
  <si>
    <t>機械機能工学実験２</t>
  </si>
  <si>
    <t>E</t>
    <phoneticPr fontId="4"/>
  </si>
  <si>
    <t>D</t>
    <phoneticPr fontId="4"/>
  </si>
  <si>
    <t>○</t>
    <phoneticPr fontId="4"/>
  </si>
  <si>
    <t>環境調和型エネルギー工学</t>
  </si>
  <si>
    <t>A</t>
    <phoneticPr fontId="4"/>
  </si>
  <si>
    <t>△</t>
    <phoneticPr fontId="4"/>
  </si>
  <si>
    <t>△</t>
    <phoneticPr fontId="4"/>
  </si>
  <si>
    <t>制御工学２</t>
  </si>
  <si>
    <t>◎</t>
    <phoneticPr fontId="4"/>
  </si>
  <si>
    <t>機械機能工学入門</t>
  </si>
  <si>
    <t>B</t>
    <phoneticPr fontId="4"/>
  </si>
  <si>
    <t>F</t>
    <phoneticPr fontId="4"/>
  </si>
  <si>
    <t>制御工学１</t>
  </si>
  <si>
    <t>電気工学</t>
  </si>
  <si>
    <t>H</t>
    <phoneticPr fontId="4"/>
  </si>
  <si>
    <t>材料力学１</t>
  </si>
  <si>
    <t>数値解析演習</t>
  </si>
  <si>
    <t>マンマシンシステム</t>
  </si>
  <si>
    <t>燃焼工学</t>
  </si>
  <si>
    <t>マテリアル・サイエンス</t>
  </si>
  <si>
    <t>ソフトマテリアル工学</t>
  </si>
  <si>
    <t>数値解析</t>
  </si>
  <si>
    <t>生体力学</t>
  </si>
  <si>
    <t>機械要素</t>
  </si>
  <si>
    <t>応用機械機能工学実験１</t>
  </si>
  <si>
    <t>機械設計１</t>
  </si>
  <si>
    <t>システム工学</t>
  </si>
  <si>
    <t>熱力学２</t>
  </si>
  <si>
    <t>応用機械機能工学実験２</t>
  </si>
  <si>
    <t>機械の力学２</t>
  </si>
  <si>
    <t>材料力学２</t>
  </si>
  <si>
    <t>基礎伝熱学</t>
  </si>
  <si>
    <t>機械創成設計演習</t>
  </si>
  <si>
    <t>設計学</t>
  </si>
  <si>
    <t>電子工学</t>
  </si>
  <si>
    <t>振動工学</t>
  </si>
  <si>
    <t>材料強度学</t>
  </si>
  <si>
    <t>加工学</t>
  </si>
  <si>
    <t>機械機能解析学</t>
  </si>
  <si>
    <t>流体力学</t>
  </si>
  <si>
    <t>流れの力学１</t>
  </si>
  <si>
    <t>機械の力学３</t>
  </si>
  <si>
    <t>エネルギー／環境概論</t>
  </si>
  <si>
    <t>自動車工学</t>
  </si>
  <si>
    <t>冷凍・空調工学</t>
  </si>
  <si>
    <t>機械のＣ言語</t>
  </si>
  <si>
    <t>数値熱流体解析</t>
  </si>
  <si>
    <t>ロボティクス</t>
  </si>
  <si>
    <t>生産管理工学</t>
  </si>
  <si>
    <t>生産加工システム</t>
  </si>
  <si>
    <t>△</t>
  </si>
  <si>
    <t>Mechanics of Materials Exercises</t>
    <phoneticPr fontId="4"/>
  </si>
  <si>
    <t>メカトロニクス</t>
  </si>
  <si>
    <t>卒業研究</t>
  </si>
  <si>
    <t>塑性と加工</t>
  </si>
  <si>
    <t>創成ゼミナール</t>
  </si>
  <si>
    <t>熱力学１</t>
  </si>
  <si>
    <t>計測工学</t>
  </si>
  <si>
    <t>機構学</t>
  </si>
  <si>
    <t>流れの力学２</t>
  </si>
  <si>
    <t>機械設計２</t>
  </si>
  <si>
    <t>機能材料学</t>
  </si>
  <si>
    <t>学習・教育
到達目標</t>
    <rPh sb="0" eb="2">
      <t>ガクシュウ</t>
    </rPh>
    <rPh sb="3" eb="5">
      <t>キョウイク</t>
    </rPh>
    <rPh sb="6" eb="8">
      <t>トウタツ</t>
    </rPh>
    <rPh sb="8" eb="10">
      <t>モクヒョウ</t>
    </rPh>
    <phoneticPr fontId="3"/>
  </si>
  <si>
    <t>「Ｓ」は「Ａ」として入力して下さい。これは，本学科においてJABEEの達成度評価を「A・B・C」の３段階で行っているためです。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</si>
</sst>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
    <numFmt numFmtId="178" formatCode="0_ "/>
    <numFmt numFmtId="179" formatCode="0.0_);[Red]\(0.0\)"/>
  </numFmts>
  <fonts count="41" x14ac:knownFonts="1">
    <font>
      <sz val="11"/>
      <color theme="1"/>
      <name val="ＭＳ Ｐ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scheme val="minor"/>
    </font>
    <font>
      <sz val="6"/>
      <name val="ＭＳ Ｐゴシック"/>
      <family val="3"/>
      <charset val="128"/>
    </font>
    <font>
      <b/>
      <sz val="16"/>
      <name val="ＭＳ Ｐゴシック"/>
      <family val="3"/>
      <charset val="128"/>
    </font>
    <font>
      <sz val="20"/>
      <name val="ＭＳ Ｐゴシック"/>
      <family val="3"/>
      <charset val="128"/>
    </font>
    <font>
      <sz val="11"/>
      <color rgb="FFFF0000"/>
      <name val="ＭＳ Ｐゴシック"/>
      <family val="3"/>
      <charset val="128"/>
    </font>
    <font>
      <b/>
      <sz val="12"/>
      <name val="ＭＳ Ｐゴシック"/>
      <family val="3"/>
      <charset val="128"/>
    </font>
    <font>
      <b/>
      <sz val="16"/>
      <color rgb="FFFF0000"/>
      <name val="ＭＳ Ｐゴシック"/>
      <family val="3"/>
      <charset val="128"/>
    </font>
    <font>
      <b/>
      <sz val="14"/>
      <name val="ＭＳ Ｐゴシック"/>
      <family val="3"/>
      <charset val="128"/>
    </font>
    <font>
      <b/>
      <sz val="20"/>
      <name val="ＭＳ Ｐゴシック"/>
      <family val="3"/>
      <charset val="128"/>
    </font>
    <font>
      <sz val="16"/>
      <name val="ＭＳ Ｐゴシック"/>
      <family val="3"/>
      <charset val="128"/>
    </font>
    <font>
      <sz val="14"/>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2"/>
      <color indexed="61"/>
      <name val="ＭＳ Ｐゴシック"/>
      <family val="3"/>
      <charset val="128"/>
    </font>
    <font>
      <sz val="11"/>
      <color indexed="61"/>
      <name val="ＭＳ Ｐゴシック"/>
      <family val="3"/>
      <charset val="128"/>
    </font>
    <font>
      <b/>
      <sz val="14"/>
      <color indexed="61"/>
      <name val="ＭＳ Ｐゴシック"/>
      <family val="3"/>
      <charset val="128"/>
    </font>
    <font>
      <sz val="10"/>
      <color indexed="61"/>
      <name val="ＭＳ Ｐゴシック"/>
      <family val="3"/>
      <charset val="128"/>
    </font>
    <font>
      <sz val="6"/>
      <name val="ＭＳ Ｐゴシック"/>
      <family val="3"/>
      <charset val="128"/>
      <scheme val="minor"/>
    </font>
    <font>
      <sz val="8"/>
      <name val="ＭＳ Ｐゴシック"/>
      <family val="3"/>
      <charset val="128"/>
    </font>
    <font>
      <sz val="9"/>
      <color indexed="61"/>
      <name val="ＭＳ Ｐゴシック"/>
      <family val="3"/>
      <charset val="128"/>
    </font>
    <font>
      <sz val="11"/>
      <name val="ＭＳ Ｐゴシック"/>
      <family val="3"/>
      <charset val="128"/>
      <scheme val="minor"/>
    </font>
    <font>
      <sz val="12"/>
      <color indexed="8"/>
      <name val="ＭＳ Ｐゴシック"/>
      <family val="3"/>
      <charset val="128"/>
    </font>
    <font>
      <sz val="11"/>
      <color indexed="8"/>
      <name val="ＭＳ Ｐゴシック"/>
      <family val="3"/>
      <charset val="128"/>
    </font>
    <font>
      <b/>
      <sz val="14"/>
      <color rgb="FF993366"/>
      <name val="ＭＳ Ｐゴシック"/>
      <family val="3"/>
      <charset val="128"/>
    </font>
    <font>
      <b/>
      <sz val="11"/>
      <color indexed="10"/>
      <name val="ＭＳ Ｐゴシック"/>
      <family val="3"/>
      <charset val="128"/>
    </font>
    <font>
      <b/>
      <sz val="18"/>
      <color rgb="FF993366"/>
      <name val="ＭＳ Ｐゴシック"/>
      <family val="3"/>
      <charset val="128"/>
    </font>
    <font>
      <sz val="14"/>
      <color indexed="8"/>
      <name val="ＭＳ Ｐゴシック"/>
      <family val="3"/>
      <charset val="128"/>
    </font>
    <font>
      <sz val="14"/>
      <color indexed="17"/>
      <name val="ＭＳ Ｐゴシック"/>
      <family val="3"/>
      <charset val="128"/>
    </font>
    <font>
      <b/>
      <sz val="14"/>
      <color indexed="8"/>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26"/>
      <name val="ＭＳ Ｐゴシック"/>
      <family val="3"/>
      <charset val="128"/>
    </font>
    <font>
      <sz val="12"/>
      <color rgb="FFFF0000"/>
      <name val="ＭＳ Ｐゴシック"/>
      <family val="3"/>
      <charset val="128"/>
    </font>
    <font>
      <sz val="12"/>
      <color rgb="FFFF6600"/>
      <name val="ＭＳ Ｐゴシック"/>
      <family val="3"/>
      <charset val="128"/>
    </font>
    <font>
      <b/>
      <sz val="11"/>
      <color indexed="9"/>
      <name val="ＭＳ Ｐゴシック"/>
      <family val="3"/>
      <charset val="128"/>
    </font>
    <font>
      <b/>
      <sz val="8"/>
      <name val="ＭＳ Ｐゴシック"/>
      <family val="3"/>
      <charset val="128"/>
    </font>
    <font>
      <b/>
      <sz val="9"/>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4" tint="0.59999389629810485"/>
        <bgColor indexed="64"/>
      </patternFill>
    </fill>
    <fill>
      <patternFill patternType="solid">
        <fgColor indexed="22"/>
        <bgColor indexed="64"/>
      </patternFill>
    </fill>
  </fills>
  <borders count="16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style="thin">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ck">
        <color indexed="64"/>
      </left>
      <right style="thin">
        <color indexed="64"/>
      </right>
      <top style="medium">
        <color indexed="64"/>
      </top>
      <bottom/>
      <diagonal/>
    </border>
    <border>
      <left style="thin">
        <color indexed="64"/>
      </left>
      <right style="dotted">
        <color indexed="64"/>
      </right>
      <top style="medium">
        <color indexed="64"/>
      </top>
      <bottom style="hair">
        <color indexed="64"/>
      </bottom>
      <diagonal/>
    </border>
    <border>
      <left style="dashed">
        <color indexed="64"/>
      </left>
      <right/>
      <top style="medium">
        <color indexed="64"/>
      </top>
      <bottom/>
      <diagonal/>
    </border>
    <border>
      <left style="thin">
        <color indexed="64"/>
      </left>
      <right style="thick">
        <color indexed="64"/>
      </right>
      <top style="medium">
        <color indexed="64"/>
      </top>
      <bottom/>
      <diagonal/>
    </border>
    <border>
      <left style="thick">
        <color indexed="64"/>
      </left>
      <right/>
      <top style="medium">
        <color indexed="64"/>
      </top>
      <bottom/>
      <diagonal/>
    </border>
    <border>
      <left/>
      <right style="thick">
        <color indexed="64"/>
      </right>
      <top style="medium">
        <color indexed="64"/>
      </top>
      <bottom/>
      <diagonal/>
    </border>
    <border>
      <left/>
      <right style="thick">
        <color indexed="64"/>
      </right>
      <top style="medium">
        <color indexed="64"/>
      </top>
      <bottom style="hair">
        <color indexed="64"/>
      </bottom>
      <diagonal/>
    </border>
    <border>
      <left style="dotted">
        <color indexed="64"/>
      </left>
      <right/>
      <top style="medium">
        <color indexed="64"/>
      </top>
      <bottom style="hair">
        <color indexed="64"/>
      </bottom>
      <diagonal/>
    </border>
    <border>
      <left style="dashed">
        <color indexed="64"/>
      </left>
      <right style="thin">
        <color indexed="64"/>
      </right>
      <top style="medium">
        <color indexed="64"/>
      </top>
      <bottom style="hair">
        <color indexed="64"/>
      </bottom>
      <diagonal/>
    </border>
    <border>
      <left style="thick">
        <color indexed="64"/>
      </left>
      <right/>
      <top/>
      <bottom/>
      <diagonal/>
    </border>
    <border>
      <left/>
      <right style="thin">
        <color indexed="64"/>
      </right>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ck">
        <color indexed="64"/>
      </left>
      <right style="thin">
        <color indexed="64"/>
      </right>
      <top/>
      <bottom/>
      <diagonal/>
    </border>
    <border>
      <left style="thin">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thick">
        <color indexed="64"/>
      </right>
      <top/>
      <bottom/>
      <diagonal/>
    </border>
    <border>
      <left/>
      <right style="thick">
        <color indexed="64"/>
      </right>
      <top/>
      <bottom/>
      <diagonal/>
    </border>
    <border>
      <left/>
      <right/>
      <top/>
      <bottom style="hair">
        <color indexed="64"/>
      </bottom>
      <diagonal/>
    </border>
    <border>
      <left/>
      <right style="medium">
        <color indexed="64"/>
      </right>
      <top/>
      <bottom/>
      <diagonal/>
    </border>
    <border>
      <left style="thin">
        <color indexed="64"/>
      </left>
      <right/>
      <top style="hair">
        <color indexed="64"/>
      </top>
      <bottom/>
      <diagonal/>
    </border>
    <border>
      <left/>
      <right/>
      <top style="hair">
        <color indexed="64"/>
      </top>
      <bottom style="thin">
        <color indexed="64"/>
      </bottom>
      <diagonal/>
    </border>
    <border>
      <left style="thick">
        <color indexed="64"/>
      </left>
      <right style="thin">
        <color indexed="64"/>
      </right>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top style="hair">
        <color indexed="64"/>
      </top>
      <bottom/>
      <diagonal/>
    </border>
    <border>
      <left style="dashed">
        <color indexed="64"/>
      </left>
      <right style="thin">
        <color indexed="64"/>
      </right>
      <top style="hair">
        <color indexed="64"/>
      </top>
      <bottom style="thin">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ck">
        <color indexed="64"/>
      </left>
      <right style="thin">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dashed">
        <color indexed="64"/>
      </left>
      <right style="thin">
        <color indexed="64"/>
      </right>
      <top style="hair">
        <color indexed="64"/>
      </top>
      <bottom/>
      <diagonal/>
    </border>
    <border>
      <left style="thick">
        <color indexed="64"/>
      </left>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ck">
        <color indexed="64"/>
      </left>
      <right style="thin">
        <color indexed="64"/>
      </right>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right/>
      <top style="hair">
        <color indexed="64"/>
      </top>
      <bottom/>
      <diagonal/>
    </border>
    <border>
      <left style="dotted">
        <color indexed="64"/>
      </left>
      <right/>
      <top style="hair">
        <color indexed="64"/>
      </top>
      <bottom style="thin">
        <color indexed="64"/>
      </bottom>
      <diagonal/>
    </border>
    <border>
      <left style="thin">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thick">
        <color indexed="64"/>
      </right>
      <top style="thin">
        <color indexed="64"/>
      </top>
      <bottom style="hair">
        <color indexed="64"/>
      </bottom>
      <diagonal/>
    </border>
    <border>
      <left style="thin">
        <color indexed="64"/>
      </left>
      <right style="dotted">
        <color indexed="64"/>
      </right>
      <top/>
      <bottom style="hair">
        <color indexed="64"/>
      </bottom>
      <diagonal/>
    </border>
    <border>
      <left style="dotted">
        <color indexed="64"/>
      </left>
      <right/>
      <top/>
      <bottom style="hair">
        <color indexed="64"/>
      </bottom>
      <diagonal/>
    </border>
    <border>
      <left style="dashed">
        <color indexed="64"/>
      </left>
      <right style="thin">
        <color indexed="64"/>
      </right>
      <top/>
      <bottom style="hair">
        <color indexed="64"/>
      </bottom>
      <diagonal/>
    </border>
    <border>
      <left style="thin">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thin">
        <color indexed="64"/>
      </left>
      <right style="thick">
        <color indexed="64"/>
      </right>
      <top/>
      <bottom style="medium">
        <color indexed="64"/>
      </bottom>
      <diagonal/>
    </border>
    <border>
      <left/>
      <right style="thick">
        <color indexed="64"/>
      </right>
      <top style="hair">
        <color indexed="64"/>
      </top>
      <bottom/>
      <diagonal/>
    </border>
    <border>
      <left/>
      <right style="thick">
        <color indexed="64"/>
      </right>
      <top style="hair">
        <color indexed="64"/>
      </top>
      <bottom style="hair">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right style="thick">
        <color indexed="64"/>
      </right>
      <top/>
      <bottom style="hair">
        <color indexed="64"/>
      </bottom>
      <diagonal/>
    </border>
    <border>
      <left style="dashed">
        <color indexed="64"/>
      </left>
      <right/>
      <top/>
      <bottom/>
      <diagonal/>
    </border>
    <border>
      <left style="thin">
        <color indexed="64"/>
      </left>
      <right style="dotted">
        <color indexed="64"/>
      </right>
      <top/>
      <bottom/>
      <diagonal/>
    </border>
    <border>
      <left style="dashed">
        <color indexed="64"/>
      </left>
      <right style="thin">
        <color indexed="64"/>
      </right>
      <top style="thin">
        <color indexed="64"/>
      </top>
      <bottom style="hair">
        <color indexed="64"/>
      </bottom>
      <diagonal/>
    </border>
    <border>
      <left style="dashed">
        <color indexed="64"/>
      </left>
      <right style="thin">
        <color indexed="64"/>
      </right>
      <top style="hair">
        <color indexed="64"/>
      </top>
      <bottom style="medium">
        <color indexed="64"/>
      </bottom>
      <diagonal/>
    </border>
    <border>
      <left style="dashed">
        <color indexed="64"/>
      </left>
      <right style="thin">
        <color indexed="64"/>
      </right>
      <top/>
      <bottom/>
      <diagonal/>
    </border>
    <border>
      <left style="dotted">
        <color indexed="64"/>
      </left>
      <right/>
      <top/>
      <bottom/>
      <diagonal/>
    </border>
    <border>
      <left/>
      <right style="medium">
        <color indexed="64"/>
      </right>
      <top/>
      <bottom style="medium">
        <color indexed="64"/>
      </bottom>
      <diagonal/>
    </border>
    <border>
      <left style="thin">
        <color indexed="64"/>
      </left>
      <right style="dotted">
        <color indexed="64"/>
      </right>
      <top style="hair">
        <color indexed="64"/>
      </top>
      <bottom/>
      <diagonal/>
    </border>
    <border>
      <left style="thin">
        <color indexed="64"/>
      </left>
      <right/>
      <top style="hair">
        <color indexed="64"/>
      </top>
      <bottom style="thin">
        <color indexed="64"/>
      </bottom>
      <diagonal/>
    </border>
    <border>
      <left/>
      <right style="thick">
        <color indexed="64"/>
      </right>
      <top style="hair">
        <color indexed="64"/>
      </top>
      <bottom style="thin">
        <color indexed="64"/>
      </bottom>
      <diagonal/>
    </border>
    <border>
      <left style="dotted">
        <color indexed="64"/>
      </left>
      <right/>
      <top/>
      <bottom style="thin">
        <color indexed="64"/>
      </bottom>
      <diagonal/>
    </border>
    <border>
      <left style="dashed">
        <color indexed="64"/>
      </left>
      <right/>
      <top/>
      <bottom style="thin">
        <color indexed="64"/>
      </bottom>
      <diagonal/>
    </border>
    <border>
      <left style="thin">
        <color indexed="64"/>
      </left>
      <right/>
      <top style="thin">
        <color indexed="64"/>
      </top>
      <bottom/>
      <diagonal/>
    </border>
    <border>
      <left/>
      <right style="thick">
        <color indexed="64"/>
      </right>
      <top style="thin">
        <color indexed="64"/>
      </top>
      <bottom/>
      <diagonal/>
    </border>
    <border>
      <left style="thin">
        <color indexed="64"/>
      </left>
      <right style="dotted">
        <color indexed="64"/>
      </right>
      <top style="thin">
        <color indexed="64"/>
      </top>
      <bottom/>
      <diagonal/>
    </border>
    <border>
      <left style="dott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ck">
        <color indexed="64"/>
      </right>
      <top style="thin">
        <color indexed="64"/>
      </top>
      <bottom/>
      <diagonal/>
    </border>
    <border>
      <left style="dotted">
        <color indexed="64"/>
      </left>
      <right style="dashed">
        <color indexed="64"/>
      </right>
      <top style="hair">
        <color indexed="64"/>
      </top>
      <bottom style="thin">
        <color indexed="64"/>
      </bottom>
      <diagonal/>
    </border>
    <border>
      <left style="thick">
        <color indexed="64"/>
      </left>
      <right style="thin">
        <color indexed="64"/>
      </right>
      <top style="medium">
        <color indexed="64"/>
      </top>
      <bottom style="hair">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style="hair">
        <color indexed="64"/>
      </top>
      <bottom style="hair">
        <color indexed="64"/>
      </bottom>
      <diagonal/>
    </border>
    <border>
      <left style="medium">
        <color indexed="64"/>
      </left>
      <right/>
      <top/>
      <bottom style="medium">
        <color indexed="64"/>
      </bottom>
      <diagonal/>
    </border>
    <border>
      <left/>
      <right style="thick">
        <color indexed="64"/>
      </right>
      <top style="hair">
        <color indexed="64"/>
      </top>
      <bottom style="medium">
        <color indexed="64"/>
      </bottom>
      <diagonal/>
    </border>
    <border>
      <left style="thick">
        <color indexed="64"/>
      </left>
      <right style="thin">
        <color indexed="64"/>
      </right>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dotted">
        <color indexed="64"/>
      </right>
      <top style="hair">
        <color indexed="64"/>
      </top>
      <bottom style="thick">
        <color indexed="64"/>
      </bottom>
      <diagonal/>
    </border>
    <border>
      <left style="dotted">
        <color indexed="64"/>
      </left>
      <right/>
      <top style="hair">
        <color indexed="64"/>
      </top>
      <bottom style="thick">
        <color indexed="64"/>
      </bottom>
      <diagonal/>
    </border>
    <border>
      <left style="dashed">
        <color indexed="64"/>
      </left>
      <right style="thin">
        <color indexed="64"/>
      </right>
      <top style="hair">
        <color indexed="64"/>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style="thick">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style="dashed">
        <color indexed="64"/>
      </right>
      <top style="medium">
        <color indexed="64"/>
      </top>
      <bottom style="hair">
        <color indexed="64"/>
      </bottom>
      <diagonal/>
    </border>
    <border>
      <left style="thick">
        <color indexed="64"/>
      </left>
      <right style="thin">
        <color indexed="64"/>
      </right>
      <top style="hair">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auto="1"/>
      </right>
      <top style="hair">
        <color auto="1"/>
      </top>
      <bottom style="thin">
        <color auto="1"/>
      </bottom>
      <diagonal/>
    </border>
    <border>
      <left style="dotted">
        <color auto="1"/>
      </left>
      <right style="thin">
        <color auto="1"/>
      </right>
      <top/>
      <bottom style="thin">
        <color auto="1"/>
      </bottom>
      <diagonal/>
    </border>
    <border>
      <left style="thin">
        <color auto="1"/>
      </left>
      <right style="thin">
        <color auto="1"/>
      </right>
      <top style="hair">
        <color auto="1"/>
      </top>
      <bottom/>
      <diagonal/>
    </border>
  </borders>
  <cellStyleXfs count="2">
    <xf numFmtId="0" fontId="0" fillId="0" borderId="0">
      <alignment vertical="center"/>
    </xf>
    <xf numFmtId="0" fontId="1" fillId="0" borderId="0">
      <alignment vertical="center"/>
    </xf>
  </cellStyleXfs>
  <cellXfs count="643">
    <xf numFmtId="0" fontId="0" fillId="0" borderId="0" xfId="0">
      <alignment vertical="center"/>
    </xf>
    <xf numFmtId="0" fontId="1" fillId="0" borderId="0" xfId="1">
      <alignment vertical="center"/>
    </xf>
    <xf numFmtId="0" fontId="5" fillId="0" borderId="0" xfId="1" applyFont="1" applyAlignment="1">
      <alignment vertical="center"/>
    </xf>
    <xf numFmtId="0" fontId="6" fillId="0" borderId="0" xfId="1" applyFont="1" applyAlignment="1">
      <alignment vertical="center"/>
    </xf>
    <xf numFmtId="0" fontId="7" fillId="0" borderId="0" xfId="1" applyFont="1" applyBorder="1" applyAlignment="1">
      <alignment horizontal="right" vertical="center"/>
    </xf>
    <xf numFmtId="0" fontId="8" fillId="0" borderId="0" xfId="1" applyFont="1" applyBorder="1" applyAlignment="1">
      <alignment vertical="center" wrapText="1"/>
    </xf>
    <xf numFmtId="0" fontId="9" fillId="0" borderId="0" xfId="1" applyFont="1" applyAlignment="1">
      <alignment vertical="center"/>
    </xf>
    <xf numFmtId="0" fontId="10" fillId="0" borderId="0" xfId="1" applyFont="1" applyBorder="1" applyAlignment="1">
      <alignment horizontal="right" vertical="center" wrapText="1"/>
    </xf>
    <xf numFmtId="0" fontId="12" fillId="0" borderId="0" xfId="1" applyFont="1" applyAlignment="1">
      <alignment horizontal="center" vertical="center"/>
    </xf>
    <xf numFmtId="0" fontId="1" fillId="0" borderId="0" xfId="1" applyAlignment="1">
      <alignment vertical="center"/>
    </xf>
    <xf numFmtId="0" fontId="13" fillId="0" borderId="0" xfId="1" applyFont="1" applyAlignment="1">
      <alignment horizontal="center" vertical="center"/>
    </xf>
    <xf numFmtId="0" fontId="0" fillId="2" borderId="13" xfId="1"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 fillId="0" borderId="24" xfId="1" applyFill="1" applyBorder="1">
      <alignment vertical="center"/>
    </xf>
    <xf numFmtId="0" fontId="1" fillId="0" borderId="25" xfId="1" applyFill="1" applyBorder="1" applyAlignment="1">
      <alignment horizontal="right" vertical="center"/>
    </xf>
    <xf numFmtId="176" fontId="1" fillId="0" borderId="25" xfId="1" applyNumberFormat="1" applyFill="1" applyBorder="1" applyAlignment="1">
      <alignment horizontal="center" vertical="center"/>
    </xf>
    <xf numFmtId="176" fontId="1" fillId="0" borderId="25" xfId="1" applyNumberFormat="1" applyFill="1" applyBorder="1" applyAlignment="1">
      <alignment horizontal="left" vertical="center"/>
    </xf>
    <xf numFmtId="0" fontId="17" fillId="0" borderId="21" xfId="1" applyFont="1" applyFill="1" applyBorder="1" applyAlignment="1">
      <alignment horizontal="center" vertical="center"/>
    </xf>
    <xf numFmtId="177" fontId="16" fillId="3" borderId="28" xfId="1" applyNumberFormat="1" applyFont="1" applyFill="1" applyBorder="1" applyAlignment="1">
      <alignment horizontal="center" vertical="center"/>
    </xf>
    <xf numFmtId="0" fontId="18" fillId="0" borderId="30" xfId="1" applyFont="1" applyFill="1" applyBorder="1" applyAlignment="1">
      <alignment vertical="center"/>
    </xf>
    <xf numFmtId="0" fontId="18" fillId="0" borderId="21" xfId="1" applyFont="1" applyFill="1" applyBorder="1" applyAlignment="1">
      <alignment vertical="center"/>
    </xf>
    <xf numFmtId="0" fontId="18" fillId="0" borderId="23" xfId="1" applyFont="1" applyFill="1" applyBorder="1" applyAlignment="1">
      <alignment vertical="center"/>
    </xf>
    <xf numFmtId="0" fontId="18" fillId="0" borderId="20" xfId="1" applyFont="1" applyFill="1" applyBorder="1" applyAlignment="1">
      <alignment vertical="center"/>
    </xf>
    <xf numFmtId="0" fontId="18" fillId="0" borderId="31" xfId="1" applyFont="1" applyFill="1" applyBorder="1" applyAlignment="1">
      <alignment vertical="center"/>
    </xf>
    <xf numFmtId="0" fontId="1" fillId="0" borderId="24" xfId="1" applyFont="1" applyFill="1" applyBorder="1">
      <alignment vertical="center"/>
    </xf>
    <xf numFmtId="176" fontId="1" fillId="0" borderId="32" xfId="1" applyNumberFormat="1" applyFill="1" applyBorder="1" applyAlignment="1">
      <alignment horizontal="left" vertical="center"/>
    </xf>
    <xf numFmtId="0" fontId="17" fillId="0" borderId="33" xfId="1" applyFont="1" applyFill="1" applyBorder="1" applyAlignment="1">
      <alignment horizontal="center" vertical="center"/>
    </xf>
    <xf numFmtId="177" fontId="16" fillId="0" borderId="34" xfId="1" applyNumberFormat="1" applyFont="1" applyBorder="1" applyAlignment="1">
      <alignment horizontal="center" vertical="center"/>
    </xf>
    <xf numFmtId="0" fontId="18" fillId="0" borderId="35" xfId="1" applyFont="1" applyFill="1" applyBorder="1" applyAlignment="1">
      <alignment horizontal="center" vertical="center"/>
    </xf>
    <xf numFmtId="49" fontId="18" fillId="0" borderId="0" xfId="1" applyNumberFormat="1" applyFont="1" applyBorder="1" applyAlignment="1"/>
    <xf numFmtId="49" fontId="18" fillId="0" borderId="36" xfId="1" applyNumberFormat="1" applyFont="1" applyBorder="1" applyAlignment="1"/>
    <xf numFmtId="49" fontId="18" fillId="0" borderId="20" xfId="1" applyNumberFormat="1" applyFont="1" applyBorder="1" applyAlignment="1">
      <alignment horizontal="center" vertical="center"/>
    </xf>
    <xf numFmtId="0" fontId="18" fillId="0" borderId="21" xfId="1" applyFont="1" applyBorder="1" applyAlignment="1">
      <alignment horizontal="center" vertical="center"/>
    </xf>
    <xf numFmtId="0" fontId="1" fillId="0" borderId="40" xfId="1" applyFont="1" applyFill="1" applyBorder="1">
      <alignment vertical="center"/>
    </xf>
    <xf numFmtId="0" fontId="1" fillId="0" borderId="41" xfId="1" applyFill="1" applyBorder="1" applyAlignment="1">
      <alignment horizontal="right" vertical="center"/>
    </xf>
    <xf numFmtId="176" fontId="1" fillId="0" borderId="41" xfId="1" applyNumberFormat="1" applyFill="1" applyBorder="1" applyAlignment="1">
      <alignment horizontal="center" vertical="center"/>
    </xf>
    <xf numFmtId="176" fontId="1" fillId="0" borderId="41" xfId="1" applyNumberFormat="1" applyFill="1" applyBorder="1" applyAlignment="1">
      <alignment horizontal="left" vertical="center"/>
    </xf>
    <xf numFmtId="0" fontId="1" fillId="0" borderId="42" xfId="1" applyFont="1" applyFill="1" applyBorder="1" applyAlignment="1">
      <alignment horizontal="center" vertical="center" wrapText="1"/>
    </xf>
    <xf numFmtId="0" fontId="17" fillId="0" borderId="44" xfId="1" applyFont="1" applyFill="1" applyBorder="1" applyAlignment="1">
      <alignment horizontal="center" vertical="center"/>
    </xf>
    <xf numFmtId="177" fontId="16" fillId="3" borderId="45" xfId="1" applyNumberFormat="1" applyFont="1" applyFill="1" applyBorder="1" applyAlignment="1">
      <alignment horizontal="center" vertical="center"/>
    </xf>
    <xf numFmtId="0" fontId="18" fillId="0" borderId="35" xfId="1" applyFont="1" applyFill="1" applyBorder="1" applyAlignment="1">
      <alignment vertical="center"/>
    </xf>
    <xf numFmtId="0" fontId="18" fillId="0" borderId="0" xfId="1" applyFont="1" applyFill="1" applyBorder="1" applyAlignment="1">
      <alignment vertical="center"/>
    </xf>
    <xf numFmtId="0" fontId="18" fillId="0" borderId="36" xfId="1" applyFont="1" applyFill="1" applyBorder="1" applyAlignment="1">
      <alignment vertical="center"/>
    </xf>
    <xf numFmtId="0" fontId="18" fillId="0" borderId="39" xfId="1" applyFont="1" applyFill="1" applyBorder="1" applyAlignment="1">
      <alignment vertical="center"/>
    </xf>
    <xf numFmtId="0" fontId="18" fillId="0" borderId="47" xfId="1" applyFont="1" applyFill="1" applyBorder="1" applyAlignment="1">
      <alignment vertical="center"/>
    </xf>
    <xf numFmtId="176" fontId="1" fillId="0" borderId="48" xfId="1" applyNumberFormat="1" applyFill="1" applyBorder="1" applyAlignment="1">
      <alignment horizontal="center" vertical="center"/>
    </xf>
    <xf numFmtId="177" fontId="16" fillId="0" borderId="45" xfId="1" applyNumberFormat="1" applyFont="1" applyBorder="1" applyAlignment="1">
      <alignment horizontal="center" vertical="center"/>
    </xf>
    <xf numFmtId="49" fontId="18" fillId="0" borderId="39" xfId="1" applyNumberFormat="1" applyFont="1" applyBorder="1" applyAlignment="1">
      <alignment horizontal="center" vertical="center"/>
    </xf>
    <xf numFmtId="0" fontId="18" fillId="0" borderId="0" xfId="1" applyFont="1" applyBorder="1" applyAlignment="1">
      <alignment horizontal="center" vertical="center"/>
    </xf>
    <xf numFmtId="0" fontId="1" fillId="0" borderId="40" xfId="1" applyFill="1" applyBorder="1">
      <alignment vertical="center"/>
    </xf>
    <xf numFmtId="0" fontId="1" fillId="0" borderId="35" xfId="1" applyBorder="1" applyAlignment="1">
      <alignment horizontal="center" vertical="center"/>
    </xf>
    <xf numFmtId="0" fontId="19" fillId="0" borderId="0" xfId="1" applyNumberFormat="1" applyFont="1" applyFill="1" applyBorder="1" applyAlignment="1">
      <alignment horizontal="center" vertical="center"/>
    </xf>
    <xf numFmtId="0" fontId="20" fillId="0" borderId="36" xfId="1" applyNumberFormat="1" applyFont="1" applyFill="1" applyBorder="1" applyAlignment="1"/>
    <xf numFmtId="0" fontId="1" fillId="0" borderId="50" xfId="1" applyFill="1" applyBorder="1">
      <alignment vertical="center"/>
    </xf>
    <xf numFmtId="0" fontId="1" fillId="0" borderId="51" xfId="1" applyFill="1" applyBorder="1" applyAlignment="1">
      <alignment horizontal="right" vertical="center"/>
    </xf>
    <xf numFmtId="176" fontId="1" fillId="0" borderId="51" xfId="1" applyNumberFormat="1" applyFill="1" applyBorder="1" applyAlignment="1">
      <alignment horizontal="center" vertical="center"/>
    </xf>
    <xf numFmtId="176" fontId="1" fillId="0" borderId="51" xfId="1" applyNumberFormat="1" applyFill="1" applyBorder="1" applyAlignment="1">
      <alignment horizontal="left" vertical="center"/>
    </xf>
    <xf numFmtId="0" fontId="17" fillId="0" borderId="54" xfId="1" applyFont="1" applyFill="1" applyBorder="1" applyAlignment="1">
      <alignment horizontal="center" vertical="center"/>
    </xf>
    <xf numFmtId="177" fontId="16" fillId="3" borderId="55" xfId="1" applyNumberFormat="1" applyFont="1" applyFill="1" applyBorder="1" applyAlignment="1">
      <alignment horizontal="center" vertical="center"/>
    </xf>
    <xf numFmtId="0" fontId="18" fillId="0" borderId="56" xfId="1" applyNumberFormat="1" applyFont="1" applyFill="1" applyBorder="1" applyAlignment="1">
      <alignment horizontal="right" vertical="center"/>
    </xf>
    <xf numFmtId="0" fontId="18" fillId="0" borderId="57" xfId="1" applyNumberFormat="1" applyFont="1" applyFill="1" applyBorder="1" applyAlignment="1">
      <alignment horizontal="center" vertical="center"/>
    </xf>
    <xf numFmtId="0" fontId="18" fillId="0" borderId="58" xfId="1" applyNumberFormat="1" applyFont="1" applyFill="1" applyBorder="1" applyAlignment="1">
      <alignment horizontal="left" vertical="center"/>
    </xf>
    <xf numFmtId="0" fontId="1" fillId="0" borderId="0" xfId="1" applyFill="1">
      <alignment vertical="center"/>
    </xf>
    <xf numFmtId="0" fontId="1" fillId="0" borderId="48" xfId="1" applyFill="1" applyBorder="1" applyAlignment="1">
      <alignment horizontal="right" vertical="center"/>
    </xf>
    <xf numFmtId="176" fontId="1" fillId="0" borderId="48" xfId="1" applyNumberFormat="1" applyFill="1" applyBorder="1" applyAlignment="1">
      <alignment horizontal="left" vertical="center"/>
    </xf>
    <xf numFmtId="0" fontId="1" fillId="0" borderId="59" xfId="1" applyFill="1" applyBorder="1">
      <alignment vertical="center"/>
    </xf>
    <xf numFmtId="0" fontId="1" fillId="0" borderId="60" xfId="1" applyFill="1" applyBorder="1" applyAlignment="1">
      <alignment horizontal="right" vertical="center"/>
    </xf>
    <xf numFmtId="176" fontId="1" fillId="0" borderId="60" xfId="1" applyNumberFormat="1" applyFill="1" applyBorder="1" applyAlignment="1">
      <alignment horizontal="center" vertical="center"/>
    </xf>
    <xf numFmtId="176" fontId="1" fillId="0" borderId="60" xfId="1" applyNumberFormat="1" applyFill="1" applyBorder="1" applyAlignment="1">
      <alignment horizontal="left" vertical="center"/>
    </xf>
    <xf numFmtId="0" fontId="17" fillId="0" borderId="63" xfId="1" applyFont="1" applyFill="1" applyBorder="1" applyAlignment="1">
      <alignment horizontal="center" vertical="center"/>
    </xf>
    <xf numFmtId="177" fontId="16" fillId="3" borderId="64" xfId="1" applyNumberFormat="1" applyFont="1" applyFill="1" applyBorder="1" applyAlignment="1">
      <alignment horizontal="center" vertical="center"/>
    </xf>
    <xf numFmtId="0" fontId="1" fillId="0" borderId="65" xfId="1" applyBorder="1" applyAlignment="1">
      <alignment horizontal="center" vertical="center"/>
    </xf>
    <xf numFmtId="0" fontId="19" fillId="0" borderId="66" xfId="1" applyNumberFormat="1" applyFont="1" applyFill="1" applyBorder="1" applyAlignment="1">
      <alignment horizontal="center" vertical="center"/>
    </xf>
    <xf numFmtId="0" fontId="19" fillId="0" borderId="0" xfId="1" applyNumberFormat="1" applyFont="1" applyFill="1" applyBorder="1" applyAlignment="1">
      <alignment horizontal="center" vertical="center"/>
    </xf>
    <xf numFmtId="0" fontId="1" fillId="0" borderId="35" xfId="1" applyBorder="1">
      <alignment vertical="center"/>
    </xf>
    <xf numFmtId="0" fontId="1" fillId="4" borderId="70" xfId="1" applyFill="1" applyBorder="1">
      <alignment vertical="center"/>
    </xf>
    <xf numFmtId="0" fontId="1" fillId="0" borderId="71" xfId="1" applyFill="1" applyBorder="1" applyAlignment="1">
      <alignment horizontal="right" vertical="center"/>
    </xf>
    <xf numFmtId="176" fontId="1" fillId="0" borderId="71" xfId="1" applyNumberFormat="1" applyFont="1" applyFill="1" applyBorder="1" applyAlignment="1">
      <alignment horizontal="center" vertical="center"/>
    </xf>
    <xf numFmtId="176" fontId="1" fillId="0" borderId="71" xfId="1" applyNumberFormat="1" applyFill="1" applyBorder="1" applyAlignment="1">
      <alignment horizontal="left" vertical="center"/>
    </xf>
    <xf numFmtId="0" fontId="17" fillId="0" borderId="74" xfId="1" applyFont="1" applyFill="1" applyBorder="1" applyAlignment="1">
      <alignment horizontal="center" vertical="center"/>
    </xf>
    <xf numFmtId="49" fontId="1" fillId="2" borderId="46" xfId="1" applyNumberFormat="1" applyFont="1" applyFill="1" applyBorder="1" applyAlignment="1">
      <alignment horizontal="center" vertical="center"/>
    </xf>
    <xf numFmtId="0" fontId="18" fillId="0" borderId="75" xfId="1" applyNumberFormat="1" applyFont="1" applyFill="1" applyBorder="1" applyAlignment="1">
      <alignment horizontal="right" vertical="center"/>
    </xf>
    <xf numFmtId="0" fontId="18" fillId="0" borderId="76" xfId="1" applyNumberFormat="1" applyFont="1" applyFill="1" applyBorder="1" applyAlignment="1">
      <alignment horizontal="center" vertical="center"/>
    </xf>
    <xf numFmtId="0" fontId="18" fillId="0" borderId="69" xfId="1" applyNumberFormat="1" applyFont="1" applyFill="1" applyBorder="1" applyAlignment="1">
      <alignment horizontal="left" vertical="center"/>
    </xf>
    <xf numFmtId="0" fontId="18" fillId="0" borderId="68" xfId="1" applyNumberFormat="1" applyFont="1" applyFill="1" applyBorder="1" applyAlignment="1">
      <alignment horizontal="right" vertical="center"/>
    </xf>
    <xf numFmtId="176" fontId="18" fillId="0" borderId="76" xfId="1" applyNumberFormat="1" applyFont="1" applyFill="1" applyBorder="1" applyAlignment="1">
      <alignment horizontal="center" vertical="center"/>
    </xf>
    <xf numFmtId="0" fontId="18" fillId="0" borderId="77" xfId="1" applyFont="1" applyFill="1" applyBorder="1" applyAlignment="1">
      <alignment horizontal="left" vertical="center"/>
    </xf>
    <xf numFmtId="0" fontId="1" fillId="0" borderId="78" xfId="1" applyFill="1" applyBorder="1" applyAlignment="1">
      <alignment horizontal="right" vertical="center"/>
    </xf>
    <xf numFmtId="176" fontId="1" fillId="0" borderId="0" xfId="1" applyNumberFormat="1" applyFill="1" applyBorder="1" applyAlignment="1">
      <alignment horizontal="center" vertical="center"/>
    </xf>
    <xf numFmtId="176" fontId="1" fillId="0" borderId="78" xfId="1" applyNumberFormat="1" applyFill="1" applyBorder="1" applyAlignment="1">
      <alignment horizontal="left" vertical="center"/>
    </xf>
    <xf numFmtId="0" fontId="17" fillId="0" borderId="79" xfId="1" applyFont="1" applyFill="1" applyBorder="1" applyAlignment="1">
      <alignment horizontal="center" vertical="center"/>
    </xf>
    <xf numFmtId="177" fontId="16" fillId="0" borderId="55" xfId="1" applyNumberFormat="1" applyFont="1" applyBorder="1" applyAlignment="1">
      <alignment horizontal="center" vertical="center"/>
    </xf>
    <xf numFmtId="177" fontId="16" fillId="0" borderId="29" xfId="1" applyNumberFormat="1" applyFont="1" applyBorder="1" applyAlignment="1">
      <alignment horizontal="center" vertical="center"/>
    </xf>
    <xf numFmtId="176" fontId="1" fillId="0" borderId="83" xfId="1" applyNumberFormat="1" applyFill="1" applyBorder="1" applyAlignment="1">
      <alignment horizontal="left" vertical="center"/>
    </xf>
    <xf numFmtId="0" fontId="17" fillId="0" borderId="85" xfId="1" applyFont="1" applyFill="1" applyBorder="1" applyAlignment="1">
      <alignment horizontal="center" vertical="center"/>
    </xf>
    <xf numFmtId="177" fontId="16" fillId="0" borderId="86" xfId="1" applyNumberFormat="1" applyFont="1" applyBorder="1" applyAlignment="1">
      <alignment horizontal="center" vertical="center"/>
    </xf>
    <xf numFmtId="0" fontId="17" fillId="0" borderId="88" xfId="1" applyFont="1" applyFill="1" applyBorder="1" applyAlignment="1">
      <alignment horizontal="center" vertical="center"/>
    </xf>
    <xf numFmtId="177" fontId="16" fillId="0" borderId="89" xfId="1" applyNumberFormat="1" applyFont="1" applyBorder="1" applyAlignment="1">
      <alignment horizontal="center" vertical="center"/>
    </xf>
    <xf numFmtId="49" fontId="1" fillId="2" borderId="90" xfId="1" applyNumberFormat="1" applyFont="1" applyFill="1" applyBorder="1" applyAlignment="1">
      <alignment horizontal="center" vertical="center"/>
    </xf>
    <xf numFmtId="176" fontId="1" fillId="0" borderId="78" xfId="1" applyNumberFormat="1" applyFill="1" applyBorder="1" applyAlignment="1">
      <alignment horizontal="center" vertical="center"/>
    </xf>
    <xf numFmtId="176" fontId="1" fillId="0" borderId="91" xfId="1" applyNumberFormat="1" applyFill="1" applyBorder="1" applyAlignment="1">
      <alignment horizontal="left" vertical="center"/>
    </xf>
    <xf numFmtId="0" fontId="18" fillId="0" borderId="0" xfId="1" applyFont="1" applyFill="1" applyBorder="1" applyAlignment="1">
      <alignment horizontal="center" vertical="center"/>
    </xf>
    <xf numFmtId="0" fontId="18" fillId="0" borderId="30" xfId="1" applyNumberFormat="1" applyFont="1" applyFill="1" applyBorder="1" applyAlignment="1">
      <alignment horizontal="right" vertical="center"/>
    </xf>
    <xf numFmtId="176" fontId="1" fillId="0" borderId="92" xfId="1" applyNumberFormat="1" applyFill="1" applyBorder="1" applyAlignment="1">
      <alignment horizontal="left" vertical="center"/>
    </xf>
    <xf numFmtId="0" fontId="18" fillId="0" borderId="35" xfId="1" applyNumberFormat="1" applyFont="1" applyFill="1" applyBorder="1" applyAlignment="1">
      <alignment horizontal="right" vertical="center"/>
    </xf>
    <xf numFmtId="0" fontId="18" fillId="0" borderId="0" xfId="1" applyNumberFormat="1" applyFont="1" applyFill="1" applyBorder="1" applyAlignment="1">
      <alignment horizontal="center" vertical="center"/>
    </xf>
    <xf numFmtId="0" fontId="18" fillId="0" borderId="36" xfId="1" applyNumberFormat="1" applyFont="1" applyFill="1" applyBorder="1" applyAlignment="1">
      <alignment horizontal="left" vertical="center"/>
    </xf>
    <xf numFmtId="0" fontId="18" fillId="0" borderId="39" xfId="1" applyNumberFormat="1" applyFont="1" applyFill="1" applyBorder="1" applyAlignment="1">
      <alignment vertical="center"/>
    </xf>
    <xf numFmtId="0" fontId="18" fillId="0" borderId="0" xfId="1" applyNumberFormat="1" applyFont="1" applyFill="1" applyBorder="1" applyAlignment="1">
      <alignment vertical="center"/>
    </xf>
    <xf numFmtId="0" fontId="18" fillId="0" borderId="47" xfId="1" applyNumberFormat="1" applyFont="1" applyFill="1" applyBorder="1" applyAlignment="1">
      <alignment vertical="center"/>
    </xf>
    <xf numFmtId="176" fontId="1" fillId="0" borderId="60" xfId="1" applyNumberFormat="1" applyFont="1" applyFill="1" applyBorder="1" applyAlignment="1">
      <alignment horizontal="center" vertical="center"/>
    </xf>
    <xf numFmtId="177" fontId="16" fillId="0" borderId="64" xfId="1" applyNumberFormat="1" applyFont="1" applyBorder="1" applyAlignment="1">
      <alignment horizontal="center" vertical="center"/>
    </xf>
    <xf numFmtId="0" fontId="18" fillId="0" borderId="65" xfId="1" applyFont="1" applyFill="1" applyBorder="1" applyAlignment="1">
      <alignment vertical="center"/>
    </xf>
    <xf numFmtId="0" fontId="18" fillId="0" borderId="66" xfId="1" applyFont="1" applyFill="1" applyBorder="1" applyAlignment="1">
      <alignment vertical="center"/>
    </xf>
    <xf numFmtId="0" fontId="18" fillId="0" borderId="98" xfId="1" applyFont="1" applyFill="1" applyBorder="1" applyAlignment="1">
      <alignment vertical="center"/>
    </xf>
    <xf numFmtId="0" fontId="1" fillId="0" borderId="99" xfId="1" applyFill="1" applyBorder="1">
      <alignment vertical="center"/>
    </xf>
    <xf numFmtId="176" fontId="1" fillId="0" borderId="48" xfId="1" applyNumberFormat="1" applyFont="1" applyFill="1" applyBorder="1" applyAlignment="1">
      <alignment horizontal="center" vertical="center"/>
    </xf>
    <xf numFmtId="176" fontId="1" fillId="0" borderId="100" xfId="1" applyNumberFormat="1" applyFill="1" applyBorder="1" applyAlignment="1">
      <alignment horizontal="left" vertical="center"/>
    </xf>
    <xf numFmtId="177" fontId="16" fillId="0" borderId="101" xfId="1" applyNumberFormat="1" applyFont="1" applyBorder="1" applyAlignment="1">
      <alignment horizontal="center" vertical="center"/>
    </xf>
    <xf numFmtId="176" fontId="1" fillId="0" borderId="78" xfId="1" applyNumberFormat="1" applyFont="1" applyFill="1" applyBorder="1" applyAlignment="1">
      <alignment horizontal="center" vertical="center"/>
    </xf>
    <xf numFmtId="177" fontId="16" fillId="0" borderId="97" xfId="1" applyNumberFormat="1" applyFont="1" applyBorder="1" applyAlignment="1">
      <alignment horizontal="center" vertical="center"/>
    </xf>
    <xf numFmtId="177" fontId="16" fillId="0" borderId="103" xfId="1" applyNumberFormat="1" applyFont="1" applyBorder="1" applyAlignment="1">
      <alignment horizontal="center" vertical="center"/>
    </xf>
    <xf numFmtId="0" fontId="18" fillId="0" borderId="65" xfId="1" applyNumberFormat="1" applyFont="1" applyFill="1" applyBorder="1" applyAlignment="1">
      <alignment horizontal="right" vertical="center"/>
    </xf>
    <xf numFmtId="0" fontId="18" fillId="0" borderId="66" xfId="1" applyNumberFormat="1" applyFont="1" applyFill="1" applyBorder="1" applyAlignment="1">
      <alignment horizontal="center" vertical="center"/>
    </xf>
    <xf numFmtId="0" fontId="18" fillId="0" borderId="98" xfId="1" applyNumberFormat="1" applyFont="1" applyFill="1" applyBorder="1" applyAlignment="1">
      <alignment horizontal="left" vertical="center"/>
    </xf>
    <xf numFmtId="177" fontId="16" fillId="0" borderId="104" xfId="1" applyNumberFormat="1" applyFont="1" applyBorder="1" applyAlignment="1">
      <alignment horizontal="center" vertical="center"/>
    </xf>
    <xf numFmtId="0" fontId="1" fillId="0" borderId="36" xfId="1" applyBorder="1">
      <alignment vertical="center"/>
    </xf>
    <xf numFmtId="0" fontId="1" fillId="0" borderId="39" xfId="1" applyBorder="1">
      <alignment vertical="center"/>
    </xf>
    <xf numFmtId="0" fontId="1" fillId="0" borderId="0" xfId="1" applyBorder="1">
      <alignment vertical="center"/>
    </xf>
    <xf numFmtId="0" fontId="1" fillId="0" borderId="49" xfId="1" applyBorder="1">
      <alignment vertical="center"/>
    </xf>
    <xf numFmtId="176" fontId="1" fillId="0" borderId="25" xfId="1" applyNumberFormat="1" applyFill="1" applyBorder="1">
      <alignment vertical="center"/>
    </xf>
    <xf numFmtId="177" fontId="16" fillId="0" borderId="105" xfId="1" applyNumberFormat="1" applyFont="1" applyBorder="1" applyAlignment="1">
      <alignment horizontal="center" vertical="center"/>
    </xf>
    <xf numFmtId="49" fontId="18" fillId="0" borderId="20" xfId="1" applyNumberFormat="1" applyFont="1" applyFill="1" applyBorder="1" applyAlignment="1"/>
    <xf numFmtId="49" fontId="18" fillId="0" borderId="21" xfId="1" applyNumberFormat="1" applyFont="1" applyFill="1" applyBorder="1" applyAlignment="1"/>
    <xf numFmtId="49" fontId="18" fillId="0" borderId="31" xfId="1" applyNumberFormat="1" applyFont="1" applyFill="1" applyBorder="1" applyAlignment="1"/>
    <xf numFmtId="0" fontId="1" fillId="0" borderId="39" xfId="1" applyFill="1" applyBorder="1">
      <alignment vertical="center"/>
    </xf>
    <xf numFmtId="0" fontId="1" fillId="0" borderId="0" xfId="1" applyFill="1" applyBorder="1" applyAlignment="1">
      <alignment horizontal="right" vertical="center"/>
    </xf>
    <xf numFmtId="176" fontId="1" fillId="0" borderId="0" xfId="1" applyNumberFormat="1" applyFill="1" applyBorder="1" applyAlignment="1">
      <alignment horizontal="left" vertical="center"/>
    </xf>
    <xf numFmtId="0" fontId="17" fillId="0" borderId="106" xfId="1" applyFont="1" applyFill="1" applyBorder="1" applyAlignment="1">
      <alignment horizontal="center" vertical="center"/>
    </xf>
    <xf numFmtId="0" fontId="1" fillId="0" borderId="99" xfId="1" applyFont="1" applyFill="1" applyBorder="1">
      <alignment vertical="center"/>
    </xf>
    <xf numFmtId="176" fontId="1" fillId="0" borderId="48" xfId="1" applyNumberFormat="1" applyFill="1" applyBorder="1">
      <alignment vertical="center"/>
    </xf>
    <xf numFmtId="0" fontId="17" fillId="0" borderId="0" xfId="1" applyFont="1" applyFill="1" applyBorder="1" applyAlignment="1">
      <alignment horizontal="center" vertical="center"/>
    </xf>
    <xf numFmtId="49" fontId="18" fillId="0" borderId="39" xfId="1" applyNumberFormat="1" applyFont="1" applyFill="1" applyBorder="1" applyAlignment="1"/>
    <xf numFmtId="49" fontId="18" fillId="0" borderId="0" xfId="1" applyNumberFormat="1" applyFont="1" applyFill="1" applyBorder="1" applyAlignment="1"/>
    <xf numFmtId="49" fontId="18" fillId="0" borderId="47" xfId="1" applyNumberFormat="1" applyFont="1" applyFill="1" applyBorder="1" applyAlignment="1"/>
    <xf numFmtId="0" fontId="1" fillId="0" borderId="70" xfId="1" applyFont="1" applyFill="1" applyBorder="1">
      <alignment vertical="center"/>
    </xf>
    <xf numFmtId="176" fontId="1" fillId="0" borderId="71" xfId="1" applyNumberFormat="1" applyFill="1" applyBorder="1" applyAlignment="1">
      <alignment horizontal="center" vertical="center"/>
    </xf>
    <xf numFmtId="0" fontId="18" fillId="0" borderId="68" xfId="1" applyNumberFormat="1" applyFont="1" applyFill="1" applyBorder="1" applyAlignment="1">
      <alignment horizontal="center" vertical="center"/>
    </xf>
    <xf numFmtId="176" fontId="18" fillId="0" borderId="76" xfId="1" applyNumberFormat="1" applyFont="1" applyBorder="1" applyAlignment="1">
      <alignment horizontal="center" vertical="center"/>
    </xf>
    <xf numFmtId="176" fontId="1" fillId="0" borderId="41" xfId="1" applyNumberFormat="1" applyFill="1" applyBorder="1">
      <alignment vertical="center"/>
    </xf>
    <xf numFmtId="0" fontId="1" fillId="0" borderId="20" xfId="1" applyFill="1" applyBorder="1">
      <alignment vertical="center"/>
    </xf>
    <xf numFmtId="176" fontId="1" fillId="0" borderId="21" xfId="1" applyNumberFormat="1" applyFill="1" applyBorder="1" applyAlignment="1">
      <alignment horizontal="center" vertical="center"/>
    </xf>
    <xf numFmtId="0" fontId="16" fillId="0" borderId="27" xfId="1" applyFont="1" applyFill="1" applyBorder="1" applyAlignment="1">
      <alignment horizontal="center" vertical="center"/>
    </xf>
    <xf numFmtId="177" fontId="16" fillId="0" borderId="28" xfId="1" applyNumberFormat="1" applyFont="1" applyBorder="1" applyAlignment="1">
      <alignment horizontal="center" vertical="center"/>
    </xf>
    <xf numFmtId="0" fontId="18" fillId="0" borderId="30" xfId="1" applyFont="1" applyFill="1" applyBorder="1" applyAlignment="1">
      <alignment horizontal="center" vertical="center"/>
    </xf>
    <xf numFmtId="49" fontId="18" fillId="0" borderId="21" xfId="1" applyNumberFormat="1" applyFont="1" applyBorder="1" applyAlignment="1"/>
    <xf numFmtId="49" fontId="18" fillId="0" borderId="23" xfId="1" applyNumberFormat="1" applyFont="1" applyBorder="1" applyAlignment="1"/>
    <xf numFmtId="0" fontId="18" fillId="0" borderId="31" xfId="1" applyFont="1" applyBorder="1" applyAlignment="1">
      <alignment horizontal="center" vertical="center"/>
    </xf>
    <xf numFmtId="0" fontId="1" fillId="0" borderId="0" xfId="1" applyAlignment="1">
      <alignment horizontal="center" vertical="center"/>
    </xf>
    <xf numFmtId="0" fontId="18" fillId="0" borderId="47" xfId="1" applyFont="1" applyBorder="1" applyAlignment="1">
      <alignment horizontal="center" vertical="center"/>
    </xf>
    <xf numFmtId="176" fontId="1" fillId="0" borderId="78" xfId="1" applyNumberFormat="1" applyFill="1" applyBorder="1">
      <alignment vertical="center"/>
    </xf>
    <xf numFmtId="0" fontId="1" fillId="0" borderId="109" xfId="1" applyFill="1" applyBorder="1">
      <alignment vertical="center"/>
    </xf>
    <xf numFmtId="176" fontId="1" fillId="0" borderId="51" xfId="1" applyNumberFormat="1" applyFill="1" applyBorder="1">
      <alignment vertical="center"/>
    </xf>
    <xf numFmtId="176" fontId="1" fillId="0" borderId="110" xfId="1" applyNumberFormat="1" applyFill="1" applyBorder="1" applyAlignment="1">
      <alignment horizontal="left" vertical="center"/>
    </xf>
    <xf numFmtId="0" fontId="18" fillId="0" borderId="35" xfId="1" applyFont="1" applyBorder="1" applyAlignment="1">
      <alignment horizontal="center" vertical="center"/>
    </xf>
    <xf numFmtId="0" fontId="18" fillId="0" borderId="36" xfId="1" applyFont="1" applyBorder="1" applyAlignment="1">
      <alignment horizontal="center" vertical="center"/>
    </xf>
    <xf numFmtId="0" fontId="1" fillId="0" borderId="47" xfId="1" applyBorder="1">
      <alignment vertical="center"/>
    </xf>
    <xf numFmtId="0" fontId="23" fillId="0" borderId="0" xfId="1" applyNumberFormat="1" applyFont="1" applyFill="1" applyBorder="1" applyAlignment="1" applyProtection="1">
      <alignment horizontal="center" vertical="center"/>
      <protection hidden="1"/>
    </xf>
    <xf numFmtId="0" fontId="18" fillId="0" borderId="0" xfId="1" applyFont="1" applyBorder="1" applyAlignment="1" applyProtection="1">
      <alignment horizontal="center" vertical="center"/>
      <protection hidden="1"/>
    </xf>
    <xf numFmtId="49" fontId="18" fillId="0" borderId="47" xfId="1" applyNumberFormat="1" applyFont="1" applyFill="1" applyBorder="1" applyAlignment="1" applyProtection="1">
      <protection hidden="1"/>
    </xf>
    <xf numFmtId="0" fontId="16" fillId="0" borderId="43" xfId="1" applyFont="1" applyFill="1" applyBorder="1" applyAlignment="1">
      <alignment horizontal="center" vertical="center"/>
    </xf>
    <xf numFmtId="0" fontId="23" fillId="0" borderId="47" xfId="1" applyNumberFormat="1" applyFont="1" applyFill="1" applyBorder="1" applyAlignment="1" applyProtection="1">
      <alignment horizontal="center" vertical="center"/>
      <protection hidden="1"/>
    </xf>
    <xf numFmtId="0" fontId="1" fillId="0" borderId="57" xfId="1" applyFill="1" applyBorder="1" applyAlignment="1">
      <alignment horizontal="right" vertical="center"/>
    </xf>
    <xf numFmtId="176" fontId="1" fillId="0" borderId="57" xfId="1" applyNumberFormat="1" applyFill="1" applyBorder="1" applyAlignment="1">
      <alignment horizontal="center" vertical="center"/>
    </xf>
    <xf numFmtId="176" fontId="1" fillId="0" borderId="57" xfId="1" applyNumberFormat="1" applyFill="1" applyBorder="1" applyAlignment="1">
      <alignment horizontal="left" vertical="center"/>
    </xf>
    <xf numFmtId="0" fontId="16" fillId="0" borderId="95" xfId="1" applyFont="1" applyFill="1" applyBorder="1" applyAlignment="1">
      <alignment horizontal="center" vertical="center"/>
    </xf>
    <xf numFmtId="0" fontId="17" fillId="0" borderId="111" xfId="1" applyFont="1" applyFill="1" applyBorder="1" applyAlignment="1">
      <alignment horizontal="center" vertical="center"/>
    </xf>
    <xf numFmtId="177" fontId="16" fillId="0" borderId="112" xfId="1" applyNumberFormat="1" applyFont="1" applyBorder="1" applyAlignment="1">
      <alignment horizontal="center" vertical="center"/>
    </xf>
    <xf numFmtId="0" fontId="20" fillId="0" borderId="98" xfId="1" applyNumberFormat="1" applyFont="1" applyFill="1" applyBorder="1" applyAlignment="1"/>
    <xf numFmtId="0" fontId="18" fillId="0" borderId="77" xfId="1" applyFont="1" applyFill="1" applyBorder="1" applyAlignment="1">
      <alignment horizontal="center" vertical="center"/>
    </xf>
    <xf numFmtId="0" fontId="1" fillId="4" borderId="3" xfId="1" applyFill="1" applyBorder="1">
      <alignment vertical="center"/>
    </xf>
    <xf numFmtId="0" fontId="1" fillId="0" borderId="2" xfId="1" applyFill="1" applyBorder="1" applyAlignment="1">
      <alignment horizontal="right" vertical="center"/>
    </xf>
    <xf numFmtId="176" fontId="1" fillId="0" borderId="2" xfId="1" applyNumberFormat="1" applyFill="1" applyBorder="1" applyAlignment="1">
      <alignment horizontal="center" vertical="center"/>
    </xf>
    <xf numFmtId="176" fontId="1" fillId="0" borderId="2" xfId="1" applyNumberFormat="1" applyFill="1" applyBorder="1" applyAlignment="1">
      <alignment horizontal="left" vertical="center"/>
    </xf>
    <xf numFmtId="0" fontId="1" fillId="0" borderId="118" xfId="1" applyFont="1" applyFill="1" applyBorder="1" applyAlignment="1">
      <alignment horizontal="center" vertical="center" wrapText="1"/>
    </xf>
    <xf numFmtId="0" fontId="16" fillId="0" borderId="119" xfId="1" applyFont="1" applyFill="1" applyBorder="1" applyAlignment="1">
      <alignment horizontal="center" vertical="center"/>
    </xf>
    <xf numFmtId="0" fontId="17" fillId="0" borderId="120" xfId="1" applyFont="1" applyFill="1" applyBorder="1" applyAlignment="1">
      <alignment horizontal="center" vertical="center"/>
    </xf>
    <xf numFmtId="177" fontId="16" fillId="0" borderId="121" xfId="1" applyNumberFormat="1" applyFont="1" applyBorder="1" applyAlignment="1">
      <alignment horizontal="center" vertical="center"/>
    </xf>
    <xf numFmtId="49" fontId="16" fillId="0" borderId="122" xfId="1" applyNumberFormat="1" applyFont="1" applyBorder="1" applyAlignment="1">
      <alignment horizontal="center" vertical="center"/>
    </xf>
    <xf numFmtId="0" fontId="18" fillId="0" borderId="123" xfId="1" applyNumberFormat="1" applyFont="1" applyFill="1" applyBorder="1" applyAlignment="1">
      <alignment horizontal="right" vertical="center"/>
    </xf>
    <xf numFmtId="0" fontId="18" fillId="0" borderId="2" xfId="0" applyNumberFormat="1" applyFont="1" applyFill="1" applyBorder="1" applyAlignment="1">
      <alignment horizontal="center" vertical="center"/>
    </xf>
    <xf numFmtId="0" fontId="18" fillId="0" borderId="124" xfId="1" applyNumberFormat="1" applyFont="1" applyFill="1" applyBorder="1" applyAlignment="1">
      <alignment horizontal="left" vertical="center"/>
    </xf>
    <xf numFmtId="0" fontId="1" fillId="0" borderId="20" xfId="1" applyBorder="1">
      <alignment vertical="center"/>
    </xf>
    <xf numFmtId="0" fontId="1" fillId="0" borderId="21" xfId="1" applyBorder="1">
      <alignment vertical="center"/>
    </xf>
    <xf numFmtId="0" fontId="1" fillId="0" borderId="31" xfId="1" applyBorder="1">
      <alignment vertical="center"/>
    </xf>
    <xf numFmtId="176" fontId="1" fillId="0" borderId="41" xfId="1" applyNumberFormat="1" applyFont="1" applyFill="1" applyBorder="1" applyAlignment="1">
      <alignment horizontal="center" vertical="center"/>
    </xf>
    <xf numFmtId="176" fontId="1" fillId="0" borderId="51" xfId="1" applyNumberFormat="1" applyFont="1" applyBorder="1" applyAlignment="1">
      <alignment horizontal="center" vertical="center"/>
    </xf>
    <xf numFmtId="0" fontId="17" fillId="0" borderId="126" xfId="1" applyFont="1" applyFill="1" applyBorder="1" applyAlignment="1">
      <alignment horizontal="center" vertical="center"/>
    </xf>
    <xf numFmtId="0" fontId="1" fillId="4" borderId="99" xfId="1" applyFill="1" applyBorder="1">
      <alignment vertical="center"/>
    </xf>
    <xf numFmtId="0" fontId="18" fillId="0" borderId="47" xfId="1" applyNumberFormat="1" applyFont="1" applyFill="1" applyBorder="1" applyAlignment="1" applyProtection="1">
      <alignment horizontal="center" vertical="center"/>
      <protection hidden="1"/>
    </xf>
    <xf numFmtId="0" fontId="1" fillId="4" borderId="24" xfId="1" applyFill="1" applyBorder="1">
      <alignment vertical="center"/>
    </xf>
    <xf numFmtId="176" fontId="1" fillId="0" borderId="25" xfId="1" applyNumberFormat="1" applyFont="1" applyFill="1" applyBorder="1" applyAlignment="1">
      <alignment horizontal="center" vertical="center"/>
    </xf>
    <xf numFmtId="0" fontId="1" fillId="0" borderId="127" xfId="1" applyFont="1" applyBorder="1" applyAlignment="1">
      <alignment horizontal="center" vertical="center"/>
    </xf>
    <xf numFmtId="177" fontId="16" fillId="0" borderId="128" xfId="1" applyNumberFormat="1" applyFont="1" applyBorder="1" applyAlignment="1">
      <alignment horizontal="center" vertical="center"/>
    </xf>
    <xf numFmtId="0" fontId="1" fillId="4" borderId="40" xfId="1" applyFill="1" applyBorder="1">
      <alignment vertical="center"/>
    </xf>
    <xf numFmtId="0" fontId="1" fillId="0" borderId="41" xfId="1" applyBorder="1">
      <alignment vertical="center"/>
    </xf>
    <xf numFmtId="0" fontId="1" fillId="0" borderId="129" xfId="1" applyFont="1" applyBorder="1">
      <alignment vertical="center"/>
    </xf>
    <xf numFmtId="0" fontId="16" fillId="0" borderId="130" xfId="1" applyFont="1" applyBorder="1" applyAlignment="1">
      <alignment vertical="center"/>
    </xf>
    <xf numFmtId="0" fontId="1" fillId="0" borderId="71" xfId="1" applyBorder="1">
      <alignment vertical="center"/>
    </xf>
    <xf numFmtId="0" fontId="1" fillId="0" borderId="72" xfId="1" applyFont="1" applyBorder="1">
      <alignment vertical="center"/>
    </xf>
    <xf numFmtId="0" fontId="16" fillId="0" borderId="73" xfId="1" applyFont="1" applyFill="1" applyBorder="1" applyAlignment="1">
      <alignment horizontal="center" vertical="center"/>
    </xf>
    <xf numFmtId="0" fontId="16" fillId="0" borderId="90" xfId="1" applyFont="1" applyBorder="1" applyAlignment="1">
      <alignment vertical="center"/>
    </xf>
    <xf numFmtId="177" fontId="16" fillId="0" borderId="133" xfId="1" applyNumberFormat="1" applyFont="1" applyBorder="1" applyAlignment="1">
      <alignment horizontal="center" vertical="center"/>
    </xf>
    <xf numFmtId="0" fontId="1" fillId="2" borderId="30" xfId="1" applyFill="1" applyBorder="1" applyAlignment="1">
      <alignment vertical="center"/>
    </xf>
    <xf numFmtId="0" fontId="1" fillId="2" borderId="21" xfId="1" applyFill="1" applyBorder="1" applyAlignment="1">
      <alignment vertical="center"/>
    </xf>
    <xf numFmtId="0" fontId="1" fillId="2" borderId="31" xfId="1" applyFill="1" applyBorder="1" applyAlignment="1">
      <alignment vertical="center"/>
    </xf>
    <xf numFmtId="177" fontId="16" fillId="0" borderId="135" xfId="1" applyNumberFormat="1" applyFont="1" applyBorder="1" applyAlignment="1">
      <alignment horizontal="center" vertical="center"/>
    </xf>
    <xf numFmtId="0" fontId="1" fillId="2" borderId="35" xfId="1" applyFill="1" applyBorder="1" applyAlignment="1">
      <alignment vertical="center"/>
    </xf>
    <xf numFmtId="0" fontId="1" fillId="2" borderId="0" xfId="1" applyFill="1" applyBorder="1" applyAlignment="1">
      <alignment vertical="center"/>
    </xf>
    <xf numFmtId="0" fontId="1" fillId="2" borderId="47" xfId="1" applyFill="1" applyBorder="1" applyAlignment="1">
      <alignment vertical="center"/>
    </xf>
    <xf numFmtId="176" fontId="1" fillId="0" borderId="94" xfId="1" applyNumberFormat="1" applyFill="1" applyBorder="1" applyAlignment="1">
      <alignment horizontal="left" vertical="center"/>
    </xf>
    <xf numFmtId="0" fontId="26" fillId="0" borderId="0" xfId="1" applyFont="1" applyAlignment="1">
      <alignment horizontal="left" vertical="center"/>
    </xf>
    <xf numFmtId="0" fontId="18" fillId="0" borderId="35" xfId="1" applyFont="1" applyBorder="1" applyAlignment="1">
      <alignment vertical="center"/>
    </xf>
    <xf numFmtId="0" fontId="18" fillId="0" borderId="0" xfId="1" applyFont="1" applyBorder="1" applyAlignment="1">
      <alignment vertical="center"/>
    </xf>
    <xf numFmtId="0" fontId="18" fillId="0" borderId="36" xfId="1" applyFont="1" applyBorder="1" applyAlignment="1">
      <alignment vertical="center"/>
    </xf>
    <xf numFmtId="0" fontId="1" fillId="0" borderId="0" xfId="1" applyFont="1" applyAlignment="1">
      <alignment horizontal="left" vertical="center"/>
    </xf>
    <xf numFmtId="177" fontId="16" fillId="0" borderId="139" xfId="1" applyNumberFormat="1" applyFont="1" applyBorder="1" applyAlignment="1">
      <alignment horizontal="center" vertical="center"/>
    </xf>
    <xf numFmtId="49" fontId="1" fillId="2" borderId="140" xfId="1" applyNumberFormat="1" applyFont="1" applyFill="1" applyBorder="1" applyAlignment="1">
      <alignment horizontal="center" vertical="center"/>
    </xf>
    <xf numFmtId="0" fontId="1" fillId="2" borderId="141" xfId="1" applyFill="1" applyBorder="1" applyAlignment="1">
      <alignment vertical="center"/>
    </xf>
    <xf numFmtId="0" fontId="1" fillId="2" borderId="142" xfId="1" applyFill="1" applyBorder="1" applyAlignment="1">
      <alignment vertical="center"/>
    </xf>
    <xf numFmtId="0" fontId="1" fillId="2" borderId="143" xfId="1" applyFill="1" applyBorder="1" applyAlignment="1">
      <alignment vertical="center"/>
    </xf>
    <xf numFmtId="0" fontId="1" fillId="0" borderId="70" xfId="1" applyBorder="1">
      <alignment vertical="center"/>
    </xf>
    <xf numFmtId="176" fontId="1" fillId="0" borderId="71" xfId="1" applyNumberFormat="1" applyFill="1" applyBorder="1">
      <alignment vertical="center"/>
    </xf>
    <xf numFmtId="176" fontId="1" fillId="0" borderId="137" xfId="1" applyNumberFormat="1" applyFill="1" applyBorder="1" applyAlignment="1">
      <alignment horizontal="left" vertical="center"/>
    </xf>
    <xf numFmtId="0" fontId="17" fillId="0" borderId="145" xfId="1" applyFont="1" applyFill="1" applyBorder="1" applyAlignment="1">
      <alignment horizontal="center" vertical="center"/>
    </xf>
    <xf numFmtId="177" fontId="16" fillId="0" borderId="146" xfId="1" applyNumberFormat="1" applyFont="1" applyBorder="1" applyAlignment="1">
      <alignment horizontal="center" vertical="center"/>
    </xf>
    <xf numFmtId="49" fontId="0" fillId="2" borderId="140" xfId="1" applyNumberFormat="1" applyFont="1" applyFill="1" applyBorder="1" applyAlignment="1">
      <alignment horizontal="center" vertical="center"/>
    </xf>
    <xf numFmtId="0" fontId="18" fillId="0" borderId="141" xfId="1" applyNumberFormat="1" applyFont="1" applyFill="1" applyBorder="1" applyAlignment="1">
      <alignment horizontal="right" vertical="center"/>
    </xf>
    <xf numFmtId="0" fontId="18" fillId="0" borderId="142" xfId="1" applyNumberFormat="1" applyFont="1" applyFill="1" applyBorder="1" applyAlignment="1">
      <alignment horizontal="center" vertical="center"/>
    </xf>
    <xf numFmtId="0" fontId="18" fillId="0" borderId="147" xfId="1" applyNumberFormat="1" applyFont="1" applyFill="1" applyBorder="1" applyAlignment="1">
      <alignment horizontal="left" vertical="center"/>
    </xf>
    <xf numFmtId="0" fontId="18" fillId="0" borderId="148" xfId="1" applyNumberFormat="1" applyFont="1" applyFill="1" applyBorder="1" applyAlignment="1">
      <alignment horizontal="right" vertical="center"/>
    </xf>
    <xf numFmtId="176" fontId="18" fillId="0" borderId="142" xfId="1" applyNumberFormat="1" applyFont="1" applyFill="1" applyBorder="1" applyAlignment="1">
      <alignment horizontal="center" vertical="center"/>
    </xf>
    <xf numFmtId="0" fontId="18" fillId="0" borderId="143" xfId="1" applyFont="1" applyFill="1" applyBorder="1" applyAlignment="1">
      <alignment horizontal="left" vertical="center"/>
    </xf>
    <xf numFmtId="176" fontId="19" fillId="0" borderId="10" xfId="1" applyNumberFormat="1" applyFont="1" applyBorder="1" applyAlignment="1">
      <alignment horizontal="center" vertical="center"/>
    </xf>
    <xf numFmtId="0" fontId="10" fillId="0" borderId="76" xfId="1" applyFont="1" applyFill="1" applyBorder="1" applyAlignment="1">
      <alignment horizontal="right" vertical="center"/>
    </xf>
    <xf numFmtId="177" fontId="27" fillId="0" borderId="0" xfId="1" applyNumberFormat="1" applyFont="1" applyBorder="1" applyAlignment="1">
      <alignment horizontal="center" vertical="center"/>
    </xf>
    <xf numFmtId="177" fontId="27" fillId="0" borderId="0" xfId="1" applyNumberFormat="1" applyFont="1" applyBorder="1" applyAlignment="1">
      <alignment vertical="center"/>
    </xf>
    <xf numFmtId="0" fontId="27" fillId="0" borderId="0" xfId="1" applyFont="1" applyBorder="1" applyAlignment="1">
      <alignment vertical="center"/>
    </xf>
    <xf numFmtId="0" fontId="28" fillId="0" borderId="0" xfId="1" applyFont="1" applyAlignment="1">
      <alignment horizontal="left" vertical="center"/>
    </xf>
    <xf numFmtId="0" fontId="28" fillId="0" borderId="0" xfId="1" applyFont="1">
      <alignment vertical="center"/>
    </xf>
    <xf numFmtId="0" fontId="1" fillId="0" borderId="149" xfId="1" applyBorder="1" applyAlignment="1">
      <alignment horizontal="center" vertical="center"/>
    </xf>
    <xf numFmtId="0" fontId="1" fillId="0" borderId="0" xfId="1" applyFont="1">
      <alignment vertical="center"/>
    </xf>
    <xf numFmtId="0" fontId="26" fillId="0" borderId="0" xfId="1" applyFont="1" applyBorder="1" applyAlignment="1">
      <alignment horizontal="center" vertical="center"/>
    </xf>
    <xf numFmtId="0" fontId="27" fillId="0" borderId="0" xfId="1" applyFont="1" applyBorder="1" applyAlignment="1">
      <alignment horizontal="center" vertical="center"/>
    </xf>
    <xf numFmtId="0" fontId="1" fillId="0" borderId="0" xfId="1" applyBorder="1" applyAlignment="1">
      <alignment horizontal="center" vertical="center"/>
    </xf>
    <xf numFmtId="0" fontId="1" fillId="0" borderId="131" xfId="1" applyBorder="1" applyAlignment="1">
      <alignment horizontal="center" vertical="center"/>
    </xf>
    <xf numFmtId="0" fontId="1" fillId="0" borderId="21" xfId="1" applyBorder="1" applyAlignment="1">
      <alignment horizontal="center" vertical="center"/>
    </xf>
    <xf numFmtId="0" fontId="1" fillId="0" borderId="21" xfId="1" applyFont="1" applyBorder="1">
      <alignment vertical="center"/>
    </xf>
    <xf numFmtId="0" fontId="1" fillId="0" borderId="37" xfId="1" applyBorder="1">
      <alignment vertical="center"/>
    </xf>
    <xf numFmtId="0" fontId="1" fillId="0" borderId="134" xfId="1" applyBorder="1" applyAlignment="1">
      <alignment horizontal="center" vertical="center"/>
    </xf>
    <xf numFmtId="0" fontId="15" fillId="0" borderId="0" xfId="1" applyFont="1" applyBorder="1" applyAlignment="1">
      <alignment horizontal="left" vertical="center"/>
    </xf>
    <xf numFmtId="0" fontId="15" fillId="0" borderId="0" xfId="1" applyFont="1" applyBorder="1">
      <alignment vertical="center"/>
    </xf>
    <xf numFmtId="0" fontId="1" fillId="0" borderId="0" xfId="1" applyFont="1" applyBorder="1">
      <alignment vertical="center"/>
    </xf>
    <xf numFmtId="0" fontId="1" fillId="0" borderId="49" xfId="1" applyBorder="1" applyAlignment="1">
      <alignment horizontal="center" vertical="center"/>
    </xf>
    <xf numFmtId="0" fontId="4" fillId="0" borderId="150" xfId="1" applyFont="1" applyBorder="1" applyAlignment="1" applyProtection="1">
      <alignment horizontal="center" vertical="center"/>
      <protection hidden="1"/>
    </xf>
    <xf numFmtId="0" fontId="22" fillId="0" borderId="151" xfId="1" applyFont="1" applyBorder="1" applyAlignment="1" applyProtection="1">
      <alignment horizontal="right" vertical="center"/>
      <protection hidden="1"/>
    </xf>
    <xf numFmtId="0" fontId="15" fillId="5" borderId="152" xfId="1" applyFont="1" applyFill="1" applyBorder="1" applyAlignment="1" applyProtection="1">
      <alignment horizontal="center" vertical="center"/>
      <protection hidden="1"/>
    </xf>
    <xf numFmtId="0" fontId="1" fillId="0" borderId="153" xfId="1" applyBorder="1" applyAlignment="1">
      <alignment horizontal="center" vertical="center"/>
    </xf>
    <xf numFmtId="0" fontId="15" fillId="0" borderId="150" xfId="1" applyFont="1" applyBorder="1" applyAlignment="1">
      <alignment horizontal="center" vertical="center"/>
    </xf>
    <xf numFmtId="0" fontId="15" fillId="0" borderId="153" xfId="1" applyFont="1" applyBorder="1" applyAlignment="1">
      <alignment horizontal="center" vertical="center"/>
    </xf>
    <xf numFmtId="0" fontId="15" fillId="0" borderId="150" xfId="1" applyFont="1" applyBorder="1" applyAlignment="1" applyProtection="1">
      <alignment horizontal="center" vertical="center"/>
      <protection hidden="1"/>
    </xf>
    <xf numFmtId="0" fontId="15" fillId="0" borderId="151" xfId="1" applyFont="1" applyBorder="1" applyAlignment="1" applyProtection="1">
      <alignment horizontal="center" vertical="center"/>
      <protection hidden="1"/>
    </xf>
    <xf numFmtId="0" fontId="15" fillId="0" borderId="151" xfId="1" applyFont="1" applyBorder="1" applyAlignment="1" applyProtection="1">
      <alignment horizontal="right" vertical="center"/>
      <protection hidden="1"/>
    </xf>
    <xf numFmtId="0" fontId="15" fillId="0" borderId="150" xfId="1" applyNumberFormat="1" applyFont="1" applyFill="1" applyBorder="1" applyAlignment="1" applyProtection="1">
      <alignment horizontal="right" vertical="center" wrapText="1"/>
      <protection hidden="1"/>
    </xf>
    <xf numFmtId="0" fontId="15" fillId="0" borderId="151" xfId="1" applyNumberFormat="1" applyFont="1" applyFill="1" applyBorder="1" applyAlignment="1" applyProtection="1">
      <alignment horizontal="center" vertical="center"/>
      <protection hidden="1"/>
    </xf>
    <xf numFmtId="0" fontId="15" fillId="0" borderId="152" xfId="1" applyNumberFormat="1" applyFont="1" applyFill="1" applyBorder="1" applyAlignment="1" applyProtection="1">
      <alignment horizontal="center" vertical="center"/>
      <protection hidden="1"/>
    </xf>
    <xf numFmtId="0" fontId="15" fillId="0" borderId="153" xfId="1" applyNumberFormat="1" applyFont="1" applyFill="1" applyBorder="1" applyAlignment="1" applyProtection="1">
      <alignment horizontal="center" vertical="center"/>
      <protection hidden="1"/>
    </xf>
    <xf numFmtId="0" fontId="15" fillId="0" borderId="39" xfId="1" applyNumberFormat="1" applyFont="1" applyFill="1" applyBorder="1" applyAlignment="1" applyProtection="1">
      <alignment horizontal="center" vertical="center"/>
      <protection hidden="1"/>
    </xf>
    <xf numFmtId="179" fontId="15" fillId="0" borderId="154" xfId="1" applyNumberFormat="1" applyFont="1" applyBorder="1" applyAlignment="1">
      <alignment horizontal="center" vertical="center"/>
    </xf>
    <xf numFmtId="0" fontId="15" fillId="0" borderId="151" xfId="1" applyNumberFormat="1" applyFont="1" applyFill="1" applyBorder="1" applyAlignment="1" applyProtection="1">
      <alignment horizontal="right" vertical="center" wrapText="1"/>
      <protection hidden="1"/>
    </xf>
    <xf numFmtId="0" fontId="15" fillId="0" borderId="49" xfId="1" applyNumberFormat="1" applyFont="1" applyBorder="1" applyAlignment="1" applyProtection="1">
      <alignment horizontal="center" vertical="center"/>
      <protection hidden="1"/>
    </xf>
    <xf numFmtId="0" fontId="23" fillId="0" borderId="39" xfId="1" applyNumberFormat="1" applyFont="1" applyFill="1" applyBorder="1" applyAlignment="1" applyProtection="1">
      <alignment horizontal="center" vertical="center"/>
      <protection hidden="1"/>
    </xf>
    <xf numFmtId="0" fontId="23" fillId="0" borderId="36" xfId="1" applyNumberFormat="1" applyFont="1" applyFill="1" applyBorder="1" applyAlignment="1" applyProtection="1">
      <alignment horizontal="center" vertical="center"/>
      <protection hidden="1"/>
    </xf>
    <xf numFmtId="0" fontId="23" fillId="0" borderId="154" xfId="1" applyNumberFormat="1" applyFont="1" applyFill="1" applyBorder="1" applyAlignment="1" applyProtection="1">
      <alignment horizontal="center" vertical="center"/>
      <protection hidden="1"/>
    </xf>
    <xf numFmtId="0" fontId="23" fillId="0" borderId="49" xfId="1" applyNumberFormat="1" applyFont="1" applyBorder="1" applyAlignment="1" applyProtection="1">
      <alignment horizontal="center" vertical="center"/>
      <protection hidden="1"/>
    </xf>
    <xf numFmtId="0" fontId="15" fillId="0" borderId="39" xfId="1" applyFont="1" applyFill="1" applyBorder="1" applyAlignment="1">
      <alignment horizontal="center" vertical="center"/>
    </xf>
    <xf numFmtId="0" fontId="15" fillId="0" borderId="150" xfId="1" applyNumberFormat="1" applyFont="1" applyFill="1" applyBorder="1" applyAlignment="1" applyProtection="1">
      <alignment horizontal="center" vertical="center"/>
      <protection hidden="1"/>
    </xf>
    <xf numFmtId="0" fontId="23" fillId="0" borderId="151" xfId="1" applyNumberFormat="1" applyFont="1" applyFill="1" applyBorder="1" applyAlignment="1" applyProtection="1">
      <alignment horizontal="center" vertical="center"/>
      <protection hidden="1"/>
    </xf>
    <xf numFmtId="0" fontId="23" fillId="0" borderId="152" xfId="1" applyNumberFormat="1" applyFont="1" applyFill="1" applyBorder="1" applyAlignment="1" applyProtection="1">
      <alignment horizontal="center" vertical="center"/>
      <protection hidden="1"/>
    </xf>
    <xf numFmtId="0" fontId="15" fillId="0" borderId="153" xfId="1" applyNumberFormat="1" applyFont="1" applyFill="1" applyBorder="1" applyAlignment="1" applyProtection="1">
      <alignment horizontal="center"/>
      <protection hidden="1"/>
    </xf>
    <xf numFmtId="0" fontId="1" fillId="0" borderId="113" xfId="1" applyBorder="1" applyAlignment="1">
      <alignment horizontal="center" vertical="center"/>
    </xf>
    <xf numFmtId="0" fontId="1" fillId="0" borderId="66" xfId="1" applyNumberFormat="1" applyFont="1" applyFill="1" applyBorder="1" applyAlignment="1" applyProtection="1">
      <alignment vertical="center"/>
      <protection hidden="1"/>
    </xf>
    <xf numFmtId="0" fontId="15" fillId="0" borderId="98" xfId="1" applyNumberFormat="1" applyFont="1" applyBorder="1" applyAlignment="1" applyProtection="1">
      <alignment horizontal="right" vertical="center"/>
      <protection hidden="1"/>
    </xf>
    <xf numFmtId="0" fontId="23" fillId="0" borderId="155" xfId="1" applyNumberFormat="1" applyFont="1" applyBorder="1" applyAlignment="1" applyProtection="1">
      <alignment horizontal="center" vertical="center"/>
      <protection hidden="1"/>
    </xf>
    <xf numFmtId="0" fontId="15" fillId="0" borderId="93" xfId="1" applyFont="1" applyFill="1" applyBorder="1" applyAlignment="1">
      <alignment horizontal="center" vertical="center"/>
    </xf>
    <xf numFmtId="179" fontId="15" fillId="0" borderId="156" xfId="1" applyNumberFormat="1" applyFont="1" applyBorder="1" applyAlignment="1">
      <alignment horizontal="center" vertical="center"/>
    </xf>
    <xf numFmtId="0" fontId="1" fillId="0" borderId="66" xfId="1" applyBorder="1" applyAlignment="1">
      <alignment horizontal="center" vertical="center"/>
    </xf>
    <xf numFmtId="0" fontId="1" fillId="0" borderId="93" xfId="1" applyBorder="1" applyAlignment="1">
      <alignment horizontal="center" vertical="center"/>
    </xf>
    <xf numFmtId="0" fontId="1" fillId="0" borderId="57" xfId="1" applyNumberFormat="1" applyFont="1" applyFill="1" applyBorder="1" applyAlignment="1" applyProtection="1">
      <alignment vertical="center"/>
      <protection hidden="1"/>
    </xf>
    <xf numFmtId="0" fontId="15" fillId="0" borderId="58" xfId="1" applyNumberFormat="1" applyFont="1" applyBorder="1" applyAlignment="1" applyProtection="1">
      <alignment horizontal="right" vertical="center"/>
      <protection hidden="1"/>
    </xf>
    <xf numFmtId="0" fontId="23" fillId="0" borderId="156" xfId="1" applyNumberFormat="1" applyFont="1" applyBorder="1" applyAlignment="1" applyProtection="1">
      <alignment horizontal="center" vertical="center"/>
      <protection hidden="1"/>
    </xf>
    <xf numFmtId="0" fontId="15" fillId="0" borderId="39" xfId="1" applyFont="1" applyFill="1" applyBorder="1" applyAlignment="1">
      <alignment horizontal="right" vertical="center"/>
    </xf>
    <xf numFmtId="176" fontId="1" fillId="0" borderId="0" xfId="1" applyNumberFormat="1" applyBorder="1" applyAlignment="1">
      <alignment horizontal="center" vertical="center"/>
    </xf>
    <xf numFmtId="0" fontId="1" fillId="0" borderId="57" xfId="1" applyBorder="1" applyAlignment="1">
      <alignment horizontal="center" vertical="center"/>
    </xf>
    <xf numFmtId="0" fontId="1" fillId="0" borderId="134" xfId="1" applyNumberFormat="1" applyFont="1" applyFill="1" applyBorder="1" applyAlignment="1" applyProtection="1">
      <alignment vertical="center"/>
      <protection hidden="1"/>
    </xf>
    <xf numFmtId="0" fontId="1" fillId="0" borderId="0" xfId="1" applyNumberFormat="1" applyFont="1" applyFill="1" applyBorder="1" applyAlignment="1" applyProtection="1">
      <alignment vertical="center"/>
      <protection hidden="1"/>
    </xf>
    <xf numFmtId="0" fontId="15" fillId="0" borderId="0" xfId="1" applyNumberFormat="1" applyFont="1" applyBorder="1" applyAlignment="1" applyProtection="1">
      <alignment horizontal="center" vertical="center"/>
      <protection hidden="1"/>
    </xf>
    <xf numFmtId="0" fontId="23" fillId="0" borderId="0" xfId="1" applyNumberFormat="1" applyFont="1" applyBorder="1" applyAlignment="1" applyProtection="1">
      <alignment horizontal="center" vertical="center"/>
      <protection hidden="1"/>
    </xf>
    <xf numFmtId="0" fontId="15" fillId="0" borderId="0" xfId="1" applyFont="1" applyBorder="1" applyAlignment="1">
      <alignment horizontal="center" vertical="center"/>
    </xf>
    <xf numFmtId="0" fontId="15" fillId="6" borderId="152" xfId="1" applyFont="1" applyFill="1" applyBorder="1" applyAlignment="1" applyProtection="1">
      <alignment horizontal="center" vertical="center"/>
      <protection hidden="1"/>
    </xf>
    <xf numFmtId="0" fontId="1" fillId="0" borderId="151" xfId="1" applyBorder="1" applyAlignment="1">
      <alignment horizontal="center" vertical="center"/>
    </xf>
    <xf numFmtId="0" fontId="1" fillId="0" borderId="152" xfId="1" applyBorder="1" applyAlignment="1">
      <alignment horizontal="center" vertical="center"/>
    </xf>
    <xf numFmtId="0" fontId="15" fillId="0" borderId="152" xfId="1" applyNumberFormat="1" applyFont="1" applyBorder="1" applyAlignment="1" applyProtection="1">
      <alignment horizontal="center" vertical="center"/>
      <protection hidden="1"/>
    </xf>
    <xf numFmtId="0" fontId="23" fillId="0" borderId="36" xfId="1" applyNumberFormat="1" applyFont="1" applyBorder="1" applyAlignment="1" applyProtection="1">
      <alignment horizontal="center" vertical="center"/>
      <protection hidden="1"/>
    </xf>
    <xf numFmtId="0" fontId="15" fillId="0" borderId="151" xfId="1" applyNumberFormat="1" applyFont="1" applyFill="1" applyBorder="1" applyAlignment="1" applyProtection="1">
      <alignment horizontal="center"/>
      <protection hidden="1"/>
    </xf>
    <xf numFmtId="0" fontId="23" fillId="0" borderId="152" xfId="1" applyNumberFormat="1" applyFont="1" applyBorder="1" applyAlignment="1" applyProtection="1">
      <alignment horizontal="center" vertical="center"/>
      <protection hidden="1"/>
    </xf>
    <xf numFmtId="0" fontId="15" fillId="0" borderId="0" xfId="1" applyNumberFormat="1" applyFont="1" applyFill="1" applyBorder="1" applyAlignment="1" applyProtection="1">
      <alignment horizontal="right" vertical="center"/>
      <protection hidden="1"/>
    </xf>
    <xf numFmtId="0" fontId="15" fillId="0" borderId="0" xfId="1" applyNumberFormat="1" applyFont="1" applyFill="1" applyBorder="1" applyAlignment="1" applyProtection="1">
      <alignment horizontal="center" vertical="center"/>
      <protection hidden="1"/>
    </xf>
    <xf numFmtId="0" fontId="15" fillId="0" borderId="0" xfId="1" applyNumberFormat="1" applyFont="1" applyBorder="1" applyAlignment="1" applyProtection="1">
      <alignment horizontal="right" vertical="center"/>
      <protection hidden="1"/>
    </xf>
    <xf numFmtId="0" fontId="1" fillId="0" borderId="136" xfId="1" applyBorder="1" applyAlignment="1">
      <alignment horizontal="center" vertical="center"/>
    </xf>
    <xf numFmtId="0" fontId="1" fillId="0" borderId="76" xfId="1" applyBorder="1" applyAlignment="1">
      <alignment horizontal="center" vertical="center"/>
    </xf>
    <xf numFmtId="0" fontId="1" fillId="0" borderId="76" xfId="1" applyBorder="1">
      <alignment vertical="center"/>
    </xf>
    <xf numFmtId="0" fontId="1" fillId="0" borderId="76" xfId="1" applyFont="1" applyBorder="1">
      <alignment vertical="center"/>
    </xf>
    <xf numFmtId="0" fontId="1" fillId="0" borderId="107" xfId="1" applyBorder="1">
      <alignment vertical="center"/>
    </xf>
    <xf numFmtId="0" fontId="1" fillId="7" borderId="59" xfId="1" applyFont="1" applyFill="1" applyBorder="1">
      <alignment vertical="center"/>
    </xf>
    <xf numFmtId="0" fontId="1" fillId="0" borderId="20" xfId="1" applyFill="1" applyBorder="1" applyAlignment="1">
      <alignment vertical="center"/>
    </xf>
    <xf numFmtId="0" fontId="1" fillId="0" borderId="21" xfId="1" applyFill="1" applyBorder="1" applyAlignment="1">
      <alignment vertical="center"/>
    </xf>
    <xf numFmtId="176" fontId="1" fillId="0" borderId="21" xfId="1" applyNumberFormat="1" applyFill="1" applyBorder="1" applyAlignment="1">
      <alignment vertical="center"/>
    </xf>
    <xf numFmtId="176" fontId="1" fillId="0" borderId="31" xfId="1" applyNumberFormat="1" applyFill="1" applyBorder="1" applyAlignment="1">
      <alignment vertical="center"/>
    </xf>
    <xf numFmtId="0" fontId="16" fillId="7" borderId="27" xfId="1" applyFont="1" applyFill="1" applyBorder="1" applyAlignment="1">
      <alignment horizontal="center" vertical="center"/>
    </xf>
    <xf numFmtId="0" fontId="17" fillId="0" borderId="157" xfId="1" applyFont="1" applyFill="1" applyBorder="1" applyAlignment="1">
      <alignment horizontal="center" vertical="center"/>
    </xf>
    <xf numFmtId="0" fontId="1" fillId="0" borderId="70" xfId="1" applyFill="1" applyBorder="1" applyAlignment="1">
      <alignment vertical="center"/>
    </xf>
    <xf numFmtId="0" fontId="1" fillId="0" borderId="71" xfId="1" applyFill="1" applyBorder="1" applyAlignment="1">
      <alignment vertical="center"/>
    </xf>
    <xf numFmtId="176" fontId="1" fillId="0" borderId="71" xfId="1" applyNumberFormat="1" applyFill="1" applyBorder="1" applyAlignment="1">
      <alignment vertical="center"/>
    </xf>
    <xf numFmtId="176" fontId="1" fillId="0" borderId="137" xfId="1" applyNumberFormat="1" applyFill="1" applyBorder="1" applyAlignment="1">
      <alignment vertical="center"/>
    </xf>
    <xf numFmtId="0" fontId="1" fillId="0" borderId="158" xfId="1" applyFont="1" applyFill="1" applyBorder="1" applyAlignment="1">
      <alignment horizontal="center" vertical="center" wrapText="1"/>
    </xf>
    <xf numFmtId="0" fontId="16" fillId="7" borderId="102" xfId="1" applyFont="1" applyFill="1" applyBorder="1" applyAlignment="1">
      <alignment horizontal="center" vertical="center"/>
    </xf>
    <xf numFmtId="0" fontId="1" fillId="7" borderId="70" xfId="1" applyFont="1" applyFill="1" applyBorder="1">
      <alignment vertical="center"/>
    </xf>
    <xf numFmtId="0" fontId="16" fillId="7" borderId="43" xfId="1" applyFont="1" applyFill="1" applyBorder="1" applyAlignment="1">
      <alignment horizontal="center" vertical="center"/>
    </xf>
    <xf numFmtId="0" fontId="16" fillId="7" borderId="53" xfId="1" applyFont="1" applyFill="1" applyBorder="1" applyAlignment="1" applyProtection="1">
      <alignment horizontal="center" vertical="center"/>
    </xf>
    <xf numFmtId="0" fontId="16" fillId="7" borderId="62" xfId="1" applyFont="1" applyFill="1" applyBorder="1" applyAlignment="1">
      <alignment horizontal="center" vertical="center"/>
    </xf>
    <xf numFmtId="0" fontId="16" fillId="7" borderId="73" xfId="1" applyFont="1" applyFill="1" applyBorder="1" applyAlignment="1">
      <alignment horizontal="center" vertical="center"/>
    </xf>
    <xf numFmtId="0" fontId="16" fillId="7" borderId="53" xfId="1" applyFont="1" applyFill="1" applyBorder="1" applyAlignment="1">
      <alignment horizontal="center" vertical="center"/>
    </xf>
    <xf numFmtId="0" fontId="16" fillId="7" borderId="84" xfId="1" applyFont="1" applyFill="1" applyBorder="1" applyAlignment="1">
      <alignment horizontal="center" vertical="center"/>
    </xf>
    <xf numFmtId="0" fontId="16" fillId="7" borderId="108" xfId="1" applyFont="1" applyFill="1" applyBorder="1" applyAlignment="1">
      <alignment horizontal="center" vertical="center"/>
    </xf>
    <xf numFmtId="0" fontId="16" fillId="7" borderId="144" xfId="1" applyFont="1" applyFill="1" applyBorder="1" applyAlignment="1">
      <alignment horizontal="center" vertical="center"/>
    </xf>
    <xf numFmtId="0" fontId="1" fillId="7" borderId="59" xfId="1" applyFill="1" applyBorder="1">
      <alignment vertical="center"/>
    </xf>
    <xf numFmtId="0" fontId="1" fillId="7" borderId="50" xfId="1" applyFill="1" applyBorder="1">
      <alignment vertical="center"/>
    </xf>
    <xf numFmtId="0" fontId="1" fillId="7" borderId="40" xfId="1" applyFont="1" applyFill="1" applyBorder="1">
      <alignment vertical="center"/>
    </xf>
    <xf numFmtId="176" fontId="1" fillId="7" borderId="41" xfId="1" applyNumberFormat="1" applyFill="1" applyBorder="1" applyAlignment="1">
      <alignment horizontal="left" vertical="center"/>
    </xf>
    <xf numFmtId="0" fontId="1" fillId="7" borderId="39" xfId="1" applyFont="1" applyFill="1" applyBorder="1">
      <alignment vertical="center"/>
    </xf>
    <xf numFmtId="0" fontId="1" fillId="7" borderId="40" xfId="1" applyFont="1" applyFill="1" applyBorder="1" applyAlignment="1">
      <alignment horizontal="justify" vertical="center"/>
    </xf>
    <xf numFmtId="0" fontId="1" fillId="7" borderId="109" xfId="1" applyFont="1" applyFill="1" applyBorder="1">
      <alignment vertical="center"/>
    </xf>
    <xf numFmtId="0" fontId="14" fillId="2" borderId="0" xfId="1" applyFont="1" applyFill="1" applyBorder="1" applyAlignment="1">
      <alignment vertical="center"/>
    </xf>
    <xf numFmtId="0" fontId="1" fillId="0" borderId="0" xfId="1" applyBorder="1" applyAlignment="1">
      <alignment vertical="center" wrapText="1"/>
    </xf>
    <xf numFmtId="176" fontId="1" fillId="0" borderId="0" xfId="1" applyNumberFormat="1" applyFill="1" applyBorder="1">
      <alignment vertical="center"/>
    </xf>
    <xf numFmtId="0" fontId="1" fillId="0" borderId="0" xfId="1" applyFont="1" applyFill="1" applyBorder="1" applyAlignment="1">
      <alignment vertical="center" wrapText="1"/>
    </xf>
    <xf numFmtId="0" fontId="16" fillId="7" borderId="0" xfId="1" applyFont="1" applyFill="1" applyBorder="1" applyAlignment="1">
      <alignment horizontal="center" vertical="center"/>
    </xf>
    <xf numFmtId="0" fontId="18" fillId="0" borderId="0" xfId="1" applyNumberFormat="1" applyFont="1" applyFill="1" applyBorder="1" applyAlignment="1">
      <alignment horizontal="right" vertical="center"/>
    </xf>
    <xf numFmtId="0" fontId="18" fillId="0" borderId="0" xfId="1" applyNumberFormat="1" applyFont="1" applyFill="1" applyBorder="1" applyAlignment="1">
      <alignment horizontal="left" vertical="center"/>
    </xf>
    <xf numFmtId="0" fontId="18" fillId="0" borderId="0" xfId="1" applyFont="1" applyFill="1" applyBorder="1" applyAlignment="1">
      <alignment horizontal="left" vertical="center"/>
    </xf>
    <xf numFmtId="0" fontId="25" fillId="0" borderId="0" xfId="1" applyFont="1" applyBorder="1" applyAlignment="1">
      <alignment horizontal="center" vertical="center"/>
    </xf>
    <xf numFmtId="177" fontId="29" fillId="0" borderId="0" xfId="1" applyNumberFormat="1" applyFont="1" applyBorder="1" applyAlignment="1">
      <alignment horizontal="center" vertical="center"/>
    </xf>
    <xf numFmtId="0" fontId="16" fillId="0" borderId="0" xfId="1" applyFont="1" applyFill="1" applyBorder="1" applyAlignment="1">
      <alignment horizontal="center" vertical="center"/>
    </xf>
    <xf numFmtId="177" fontId="16" fillId="0" borderId="0" xfId="1" applyNumberFormat="1" applyFont="1" applyFill="1" applyBorder="1" applyAlignment="1">
      <alignment horizontal="center" vertical="center"/>
    </xf>
    <xf numFmtId="49" fontId="0" fillId="0" borderId="0" xfId="1" applyNumberFormat="1" applyFont="1" applyFill="1" applyBorder="1" applyAlignment="1">
      <alignment horizontal="center" vertical="center"/>
    </xf>
    <xf numFmtId="0" fontId="14" fillId="0" borderId="0" xfId="1" applyFont="1" applyFill="1" applyBorder="1" applyAlignment="1">
      <alignment vertical="center"/>
    </xf>
    <xf numFmtId="0" fontId="1" fillId="0" borderId="40" xfId="1" applyBorder="1">
      <alignment vertical="center"/>
    </xf>
    <xf numFmtId="0" fontId="1" fillId="0" borderId="35" xfId="1" applyFill="1" applyBorder="1">
      <alignment vertical="center"/>
    </xf>
    <xf numFmtId="0" fontId="0" fillId="0" borderId="0" xfId="0" applyAlignment="1">
      <alignment horizontal="center" vertical="center"/>
    </xf>
    <xf numFmtId="0" fontId="26" fillId="0" borderId="0" xfId="0" applyFont="1" applyAlignment="1">
      <alignment horizontal="left" vertical="center"/>
    </xf>
    <xf numFmtId="0" fontId="0" fillId="0" borderId="0" xfId="0" applyFont="1">
      <alignment vertical="center"/>
    </xf>
    <xf numFmtId="0" fontId="10" fillId="0" borderId="0" xfId="0" applyFont="1" applyAlignment="1">
      <alignment vertical="center"/>
    </xf>
    <xf numFmtId="0" fontId="0" fillId="0" borderId="0" xfId="0" applyFont="1" applyAlignment="1">
      <alignment vertical="center"/>
    </xf>
    <xf numFmtId="0" fontId="13" fillId="0" borderId="0" xfId="0" applyFont="1" applyAlignment="1">
      <alignment vertical="center"/>
    </xf>
    <xf numFmtId="0" fontId="19" fillId="0" borderId="0" xfId="1" applyNumberFormat="1" applyFont="1" applyFill="1" applyBorder="1" applyAlignment="1">
      <alignment horizontal="center" vertical="center"/>
    </xf>
    <xf numFmtId="0" fontId="1" fillId="0" borderId="42" xfId="1" applyFont="1" applyFill="1" applyBorder="1" applyAlignment="1">
      <alignment horizontal="center" vertical="center" wrapText="1"/>
    </xf>
    <xf numFmtId="177" fontId="16" fillId="0" borderId="29" xfId="1" applyNumberFormat="1" applyFont="1" applyBorder="1" applyAlignment="1">
      <alignment horizontal="center" vertical="center"/>
    </xf>
    <xf numFmtId="177" fontId="16" fillId="0" borderId="97" xfId="1" applyNumberFormat="1" applyFont="1" applyBorder="1" applyAlignment="1">
      <alignment horizontal="center" vertical="center"/>
    </xf>
    <xf numFmtId="177" fontId="16" fillId="0" borderId="89" xfId="1" applyNumberFormat="1" applyFont="1" applyBorder="1" applyAlignment="1">
      <alignment horizontal="center" vertical="center"/>
    </xf>
    <xf numFmtId="0" fontId="17" fillId="0" borderId="88" xfId="1" applyFont="1" applyFill="1" applyBorder="1" applyAlignment="1">
      <alignment horizontal="center" vertical="center"/>
    </xf>
    <xf numFmtId="14" fontId="12" fillId="0" borderId="57" xfId="1" applyNumberFormat="1" applyFont="1" applyFill="1" applyBorder="1" applyAlignment="1">
      <alignment horizontal="right" vertical="center"/>
    </xf>
    <xf numFmtId="0" fontId="1" fillId="0" borderId="0" xfId="1" applyFont="1" applyFill="1" applyBorder="1">
      <alignment vertical="center"/>
    </xf>
    <xf numFmtId="0" fontId="13" fillId="0" borderId="0" xfId="1" applyFont="1" applyFill="1" applyBorder="1" applyAlignment="1">
      <alignment vertical="center"/>
    </xf>
    <xf numFmtId="0" fontId="16" fillId="0" borderId="153" xfId="1" applyFont="1" applyFill="1" applyBorder="1" applyAlignment="1">
      <alignment horizontal="center" vertical="center"/>
    </xf>
    <xf numFmtId="0" fontId="36" fillId="0" borderId="150" xfId="1" applyFont="1" applyFill="1" applyBorder="1" applyAlignment="1">
      <alignment horizontal="center" vertical="center" wrapText="1"/>
    </xf>
    <xf numFmtId="0" fontId="16" fillId="0" borderId="150" xfId="1" applyFont="1" applyFill="1" applyBorder="1" applyAlignment="1">
      <alignment horizontal="center" vertical="center" wrapText="1"/>
    </xf>
    <xf numFmtId="0" fontId="16" fillId="0" borderId="0" xfId="1" applyFont="1" applyFill="1" applyBorder="1">
      <alignment vertical="center"/>
    </xf>
    <xf numFmtId="0" fontId="16" fillId="0" borderId="159" xfId="1" applyFont="1" applyFill="1" applyBorder="1" applyAlignment="1">
      <alignment horizontal="center" vertical="center"/>
    </xf>
    <xf numFmtId="0" fontId="16" fillId="0" borderId="153" xfId="1" applyNumberFormat="1" applyFont="1" applyFill="1" applyBorder="1" applyAlignment="1">
      <alignment horizontal="center" vertical="center"/>
    </xf>
    <xf numFmtId="0" fontId="16" fillId="0" borderId="150" xfId="1" applyFont="1" applyFill="1" applyBorder="1" applyAlignment="1">
      <alignment horizontal="center" vertical="center"/>
    </xf>
    <xf numFmtId="0" fontId="37" fillId="0" borderId="150" xfId="1" applyFont="1" applyFill="1" applyBorder="1" applyAlignment="1">
      <alignment horizontal="center" vertical="center"/>
    </xf>
    <xf numFmtId="0" fontId="36" fillId="0" borderId="153" xfId="1" applyFont="1" applyFill="1" applyBorder="1" applyAlignment="1">
      <alignment horizontal="center" vertical="center" wrapText="1"/>
    </xf>
    <xf numFmtId="0" fontId="16" fillId="0" borderId="152" xfId="1" applyFont="1" applyFill="1" applyBorder="1" applyAlignment="1">
      <alignment horizontal="center" vertical="center" wrapText="1"/>
    </xf>
    <xf numFmtId="0" fontId="16" fillId="0" borderId="153" xfId="1" applyFont="1" applyFill="1" applyBorder="1" applyAlignment="1">
      <alignment horizontal="center" vertical="center" wrapText="1"/>
    </xf>
    <xf numFmtId="0" fontId="24" fillId="0" borderId="159" xfId="1" applyFont="1" applyFill="1" applyBorder="1">
      <alignment vertical="center"/>
    </xf>
    <xf numFmtId="0" fontId="24" fillId="0" borderId="153" xfId="1" applyFont="1" applyFill="1" applyBorder="1" applyAlignment="1">
      <alignment horizontal="center" vertical="center"/>
    </xf>
    <xf numFmtId="0" fontId="37" fillId="0" borderId="153" xfId="1" applyFont="1" applyFill="1" applyBorder="1" applyAlignment="1">
      <alignment horizontal="center" vertical="center"/>
    </xf>
    <xf numFmtId="0" fontId="1" fillId="0" borderId="153" xfId="1" applyFont="1" applyFill="1" applyBorder="1" applyAlignment="1">
      <alignment horizontal="center" vertical="center" wrapText="1"/>
    </xf>
    <xf numFmtId="0" fontId="16" fillId="0" borderId="152" xfId="1" applyFont="1" applyFill="1" applyBorder="1" applyAlignment="1">
      <alignment horizontal="center" vertical="center"/>
    </xf>
    <xf numFmtId="0" fontId="1" fillId="0" borderId="153" xfId="1" applyFont="1" applyFill="1" applyBorder="1" applyAlignment="1">
      <alignment horizontal="center" vertical="center"/>
    </xf>
    <xf numFmtId="0" fontId="1" fillId="0" borderId="150" xfId="1" applyFont="1" applyFill="1" applyBorder="1" applyAlignment="1">
      <alignment horizontal="center" vertical="center" wrapText="1"/>
    </xf>
    <xf numFmtId="0" fontId="24" fillId="0" borderId="153" xfId="1" applyFont="1" applyBorder="1" applyAlignment="1">
      <alignment horizontal="center" vertical="center"/>
    </xf>
    <xf numFmtId="0" fontId="0" fillId="0" borderId="153" xfId="0" applyBorder="1" applyAlignment="1">
      <alignment horizontal="center" vertical="center" wrapText="1"/>
    </xf>
    <xf numFmtId="0" fontId="1" fillId="0" borderId="153" xfId="1" applyFont="1" applyBorder="1" applyAlignment="1">
      <alignment horizontal="center" vertical="center" wrapText="1"/>
    </xf>
    <xf numFmtId="0" fontId="1" fillId="0" borderId="153" xfId="1" applyFont="1" applyBorder="1" applyAlignment="1">
      <alignment horizontal="center" vertical="center"/>
    </xf>
    <xf numFmtId="0" fontId="8" fillId="0" borderId="0" xfId="1" applyFont="1" applyBorder="1" applyAlignment="1">
      <alignment vertical="center"/>
    </xf>
    <xf numFmtId="0" fontId="8" fillId="2" borderId="153" xfId="1" applyFont="1" applyFill="1" applyBorder="1" applyAlignment="1">
      <alignment vertical="center"/>
    </xf>
    <xf numFmtId="0" fontId="22" fillId="0" borderId="0" xfId="1" applyFont="1" applyBorder="1" applyAlignment="1">
      <alignment vertical="center"/>
    </xf>
    <xf numFmtId="0" fontId="39" fillId="0" borderId="0" xfId="1" applyFont="1" applyBorder="1" applyAlignment="1">
      <alignment vertical="center"/>
    </xf>
    <xf numFmtId="0" fontId="15" fillId="0" borderId="0" xfId="1" applyFont="1">
      <alignment vertical="center"/>
    </xf>
    <xf numFmtId="0" fontId="40" fillId="0" borderId="0" xfId="1" applyFont="1" applyBorder="1" applyAlignment="1">
      <alignment vertical="center"/>
    </xf>
    <xf numFmtId="0" fontId="22" fillId="0" borderId="154" xfId="1" applyFont="1" applyFill="1" applyBorder="1" applyAlignment="1">
      <alignment horizontal="center" vertical="center" wrapText="1"/>
    </xf>
    <xf numFmtId="0" fontId="22" fillId="0" borderId="154" xfId="1" applyFont="1" applyFill="1" applyBorder="1" applyAlignment="1">
      <alignment horizontal="center" vertical="center"/>
    </xf>
    <xf numFmtId="0" fontId="22" fillId="0" borderId="152" xfId="1" applyFont="1" applyBorder="1" applyAlignment="1">
      <alignment horizontal="distributed" vertical="center"/>
    </xf>
    <xf numFmtId="0" fontId="22" fillId="2" borderId="150" xfId="1" applyFont="1" applyFill="1" applyBorder="1" applyAlignment="1">
      <alignment horizontal="center" vertical="center" wrapText="1"/>
    </xf>
    <xf numFmtId="0" fontId="15" fillId="0" borderId="150" xfId="1" applyFont="1" applyFill="1" applyBorder="1" applyAlignment="1">
      <alignment horizontal="center" vertical="center" wrapText="1"/>
    </xf>
    <xf numFmtId="0" fontId="22" fillId="0" borderId="58" xfId="1" applyFont="1" applyBorder="1" applyAlignment="1">
      <alignment horizontal="distributed" vertical="center"/>
    </xf>
    <xf numFmtId="0" fontId="15" fillId="0" borderId="113" xfId="1" applyFont="1" applyFill="1" applyBorder="1" applyAlignment="1">
      <alignment horizontal="center" vertical="center" wrapText="1"/>
    </xf>
    <xf numFmtId="0" fontId="22" fillId="0" borderId="36" xfId="1" applyFont="1" applyBorder="1" applyAlignment="1">
      <alignment horizontal="distributed" vertical="center"/>
    </xf>
    <xf numFmtId="0" fontId="22" fillId="0" borderId="155" xfId="1" applyFont="1" applyBorder="1" applyAlignment="1">
      <alignment horizontal="center" vertical="center" wrapText="1"/>
    </xf>
    <xf numFmtId="0" fontId="15" fillId="0" borderId="113" xfId="1" applyFont="1" applyBorder="1" applyAlignment="1">
      <alignment horizontal="center" vertical="center"/>
    </xf>
    <xf numFmtId="0" fontId="22" fillId="0" borderId="98" xfId="1" applyFont="1" applyBorder="1" applyAlignment="1">
      <alignment horizontal="distributed" vertical="center"/>
    </xf>
    <xf numFmtId="0" fontId="22" fillId="0" borderId="113" xfId="1" applyFont="1" applyBorder="1" applyAlignment="1">
      <alignment horizontal="center" vertical="center" wrapText="1"/>
    </xf>
    <xf numFmtId="0" fontId="15" fillId="0" borderId="93" xfId="1" applyFont="1" applyFill="1" applyBorder="1" applyAlignment="1">
      <alignment horizontal="center" vertical="center" wrapText="1"/>
    </xf>
    <xf numFmtId="0" fontId="22" fillId="2" borderId="160" xfId="1" applyFont="1" applyFill="1" applyBorder="1" applyAlignment="1">
      <alignment horizontal="center" vertical="center" wrapText="1"/>
    </xf>
    <xf numFmtId="0" fontId="15" fillId="0" borderId="93" xfId="1" applyFont="1" applyBorder="1" applyAlignment="1">
      <alignment horizontal="center" vertical="center"/>
    </xf>
    <xf numFmtId="0" fontId="22" fillId="2" borderId="109" xfId="1" applyFont="1" applyFill="1" applyBorder="1" applyAlignment="1">
      <alignment horizontal="center" vertical="center" wrapText="1"/>
    </xf>
    <xf numFmtId="0" fontId="22" fillId="0" borderId="113" xfId="1" applyFont="1" applyFill="1" applyBorder="1" applyAlignment="1">
      <alignment horizontal="center" vertical="center" wrapText="1"/>
    </xf>
    <xf numFmtId="0" fontId="15" fillId="0" borderId="39" xfId="1" applyFont="1" applyFill="1" applyBorder="1" applyAlignment="1">
      <alignment horizontal="center" vertical="center" wrapText="1"/>
    </xf>
    <xf numFmtId="0" fontId="22" fillId="2" borderId="135" xfId="1" applyFont="1" applyFill="1" applyBorder="1" applyAlignment="1">
      <alignment horizontal="center" vertical="center" wrapText="1"/>
    </xf>
    <xf numFmtId="0" fontId="15" fillId="0" borderId="39" xfId="1" applyFont="1" applyBorder="1" applyAlignment="1">
      <alignment horizontal="center" vertical="center"/>
    </xf>
    <xf numFmtId="0" fontId="22" fillId="2" borderId="40" xfId="1" applyFont="1" applyFill="1" applyBorder="1" applyAlignment="1">
      <alignment horizontal="center" vertical="center" wrapText="1"/>
    </xf>
    <xf numFmtId="0" fontId="22" fillId="2" borderId="113" xfId="1" applyFont="1" applyFill="1" applyBorder="1" applyAlignment="1">
      <alignment horizontal="center" vertical="center" wrapText="1"/>
    </xf>
    <xf numFmtId="0" fontId="22" fillId="0" borderId="161" xfId="1" applyFont="1" applyBorder="1" applyAlignment="1">
      <alignment horizontal="center" vertical="center" wrapText="1"/>
    </xf>
    <xf numFmtId="0" fontId="22" fillId="0" borderId="40" xfId="1" applyFont="1" applyBorder="1" applyAlignment="1">
      <alignment horizontal="center" vertical="center" wrapText="1"/>
    </xf>
    <xf numFmtId="0" fontId="22" fillId="0" borderId="111" xfId="1" applyFont="1" applyBorder="1" applyAlignment="1">
      <alignment horizontal="center" vertical="center" wrapText="1"/>
    </xf>
    <xf numFmtId="0" fontId="22" fillId="2" borderId="153" xfId="1" applyFont="1" applyFill="1" applyBorder="1" applyAlignment="1">
      <alignment horizontal="center" vertical="center" wrapText="1"/>
    </xf>
    <xf numFmtId="0" fontId="22" fillId="0" borderId="109" xfId="1" applyFont="1" applyBorder="1" applyAlignment="1">
      <alignment horizontal="center" vertical="center" wrapText="1"/>
    </xf>
    <xf numFmtId="0" fontId="22" fillId="2" borderId="111" xfId="1" applyFont="1" applyFill="1" applyBorder="1" applyAlignment="1">
      <alignment horizontal="center" vertical="center" wrapText="1"/>
    </xf>
    <xf numFmtId="0" fontId="22" fillId="2" borderId="155" xfId="1" applyFont="1" applyFill="1" applyBorder="1" applyAlignment="1">
      <alignment horizontal="center" vertical="center" wrapText="1"/>
    </xf>
    <xf numFmtId="0" fontId="22" fillId="0" borderId="135" xfId="1" applyFont="1" applyBorder="1" applyAlignment="1">
      <alignment horizontal="center" vertical="center" wrapText="1"/>
    </xf>
    <xf numFmtId="0" fontId="22" fillId="0" borderId="59" xfId="1" applyFont="1" applyBorder="1" applyAlignment="1">
      <alignment horizontal="center" vertical="center" wrapText="1"/>
    </xf>
    <xf numFmtId="0" fontId="22" fillId="2" borderId="112" xfId="1" applyFont="1" applyFill="1" applyBorder="1" applyAlignment="1">
      <alignment horizontal="center" vertical="center" wrapText="1"/>
    </xf>
    <xf numFmtId="0" fontId="22" fillId="2" borderId="93" xfId="1" applyFont="1" applyFill="1" applyBorder="1" applyAlignment="1">
      <alignment horizontal="center" vertical="center" wrapText="1"/>
    </xf>
    <xf numFmtId="0" fontId="22" fillId="2" borderId="39" xfId="1" applyFont="1" applyFill="1" applyBorder="1" applyAlignment="1">
      <alignment horizontal="center" vertical="center" wrapText="1"/>
    </xf>
    <xf numFmtId="0" fontId="22" fillId="0" borderId="98" xfId="1" applyFont="1" applyFill="1" applyBorder="1" applyAlignment="1">
      <alignment horizontal="distributed" vertical="center"/>
    </xf>
    <xf numFmtId="0" fontId="22" fillId="0" borderId="36" xfId="1" applyFont="1" applyFill="1" applyBorder="1" applyAlignment="1">
      <alignment horizontal="distributed" vertical="center"/>
    </xf>
    <xf numFmtId="0" fontId="22" fillId="0" borderId="162" xfId="1" applyFont="1" applyBorder="1" applyAlignment="1">
      <alignment horizontal="center" vertical="center" wrapText="1"/>
    </xf>
    <xf numFmtId="0" fontId="22" fillId="0" borderId="39" xfId="1" applyFont="1" applyFill="1" applyBorder="1" applyAlignment="1">
      <alignment horizontal="center" vertical="center" wrapText="1"/>
    </xf>
    <xf numFmtId="0" fontId="22" fillId="0" borderId="160" xfId="1" applyFont="1" applyBorder="1" applyAlignment="1">
      <alignment horizontal="center" vertical="center" wrapText="1"/>
    </xf>
    <xf numFmtId="0" fontId="22" fillId="0" borderId="0" xfId="1" applyFont="1" applyFill="1" applyBorder="1" applyAlignment="1">
      <alignment horizontal="center" vertical="center" wrapText="1"/>
    </xf>
    <xf numFmtId="0" fontId="22" fillId="0" borderId="0" xfId="1" applyFont="1" applyFill="1" applyBorder="1" applyAlignment="1">
      <alignment horizontal="distributed" vertical="center"/>
    </xf>
    <xf numFmtId="0" fontId="22" fillId="0" borderId="36" xfId="1" applyFont="1" applyFill="1" applyBorder="1" applyAlignment="1">
      <alignment horizontal="center" vertical="center" wrapText="1"/>
    </xf>
    <xf numFmtId="0" fontId="22" fillId="2" borderId="161"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22" fillId="0" borderId="66" xfId="1" applyFont="1" applyBorder="1" applyAlignment="1">
      <alignment horizontal="distributed" vertical="center"/>
    </xf>
    <xf numFmtId="0" fontId="22" fillId="0" borderId="66" xfId="1" applyFont="1" applyBorder="1" applyAlignment="1">
      <alignment horizontal="center" vertical="center" wrapText="1"/>
    </xf>
    <xf numFmtId="0" fontId="15" fillId="0" borderId="0" xfId="1" applyFont="1" applyAlignment="1">
      <alignment horizontal="center" vertical="center"/>
    </xf>
    <xf numFmtId="0" fontId="1" fillId="0" borderId="66" xfId="1" applyBorder="1">
      <alignment vertical="center"/>
    </xf>
    <xf numFmtId="0" fontId="26" fillId="0" borderId="35" xfId="1" applyFont="1" applyBorder="1" applyAlignment="1">
      <alignment horizontal="left" vertical="center"/>
    </xf>
    <xf numFmtId="0" fontId="1" fillId="0" borderId="35" xfId="1" applyFont="1" applyBorder="1" applyAlignment="1">
      <alignment horizontal="left" vertical="center"/>
    </xf>
    <xf numFmtId="0" fontId="19" fillId="0" borderId="39"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47" xfId="1" applyFont="1" applyFill="1" applyBorder="1" applyAlignment="1">
      <alignment horizontal="center" vertical="center"/>
    </xf>
    <xf numFmtId="0" fontId="2" fillId="0" borderId="0" xfId="1" applyFont="1" applyAlignment="1">
      <alignment horizontal="center"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11" fillId="7" borderId="5" xfId="1" applyFont="1" applyFill="1" applyBorder="1" applyAlignment="1">
      <alignment horizontal="center" vertical="center" wrapText="1"/>
    </xf>
    <xf numFmtId="0" fontId="11" fillId="7" borderId="6" xfId="1" applyFont="1" applyFill="1" applyBorder="1" applyAlignment="1">
      <alignment horizontal="center" vertical="center" wrapText="1"/>
    </xf>
    <xf numFmtId="0" fontId="11" fillId="7" borderId="7" xfId="1" applyFont="1" applyFill="1" applyBorder="1" applyAlignment="1">
      <alignment horizontal="center" vertical="center" wrapText="1"/>
    </xf>
    <xf numFmtId="0" fontId="11" fillId="7" borderId="8" xfId="1" applyFont="1" applyFill="1" applyBorder="1" applyAlignment="1">
      <alignment horizontal="center" vertical="center" wrapText="1"/>
    </xf>
    <xf numFmtId="0" fontId="14" fillId="2" borderId="9"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 fillId="2" borderId="14" xfId="1" applyFill="1" applyBorder="1" applyAlignment="1">
      <alignment horizontal="center" vertical="center" wrapText="1"/>
    </xf>
    <xf numFmtId="0" fontId="1" fillId="2" borderId="15" xfId="1" applyFill="1" applyBorder="1" applyAlignment="1">
      <alignment horizontal="center" vertical="center" wrapText="1"/>
    </xf>
    <xf numFmtId="0" fontId="1" fillId="2" borderId="15" xfId="1" applyFill="1" applyBorder="1" applyAlignment="1">
      <alignment horizontal="center" vertical="center"/>
    </xf>
    <xf numFmtId="0" fontId="1" fillId="2" borderId="17" xfId="1" applyFill="1" applyBorder="1" applyAlignment="1">
      <alignment horizontal="center" vertical="center" wrapText="1"/>
    </xf>
    <xf numFmtId="0" fontId="1" fillId="2" borderId="18" xfId="1" applyFill="1" applyBorder="1" applyAlignment="1">
      <alignment horizontal="center" vertical="center" wrapText="1"/>
    </xf>
    <xf numFmtId="0" fontId="1" fillId="2" borderId="19" xfId="1" applyFill="1" applyBorder="1" applyAlignment="1">
      <alignment horizontal="center" vertical="center" wrapText="1"/>
    </xf>
    <xf numFmtId="0" fontId="14" fillId="2" borderId="20" xfId="1" applyFont="1" applyFill="1" applyBorder="1" applyAlignment="1">
      <alignment horizontal="center" vertical="center"/>
    </xf>
    <xf numFmtId="0" fontId="14" fillId="2" borderId="21" xfId="1" applyFont="1" applyFill="1" applyBorder="1" applyAlignment="1">
      <alignment horizontal="center" vertical="center"/>
    </xf>
    <xf numFmtId="0" fontId="16" fillId="7" borderId="80" xfId="1" applyFont="1" applyFill="1" applyBorder="1" applyAlignment="1">
      <alignment horizontal="center" vertical="center"/>
    </xf>
    <xf numFmtId="0" fontId="16" fillId="7" borderId="95" xfId="1" applyFont="1" applyFill="1" applyBorder="1" applyAlignment="1">
      <alignment horizontal="center" vertical="center"/>
    </xf>
    <xf numFmtId="0" fontId="17" fillId="0" borderId="81" xfId="1" applyFont="1" applyFill="1" applyBorder="1" applyAlignment="1">
      <alignment horizontal="center" vertical="center"/>
    </xf>
    <xf numFmtId="0" fontId="17" fillId="0" borderId="96" xfId="1" applyFont="1" applyFill="1" applyBorder="1" applyAlignment="1">
      <alignment horizontal="center" vertical="center"/>
    </xf>
    <xf numFmtId="177" fontId="16" fillId="0" borderId="82" xfId="1" applyNumberFormat="1" applyFont="1" applyBorder="1" applyAlignment="1">
      <alignment horizontal="center" vertical="center"/>
    </xf>
    <xf numFmtId="177" fontId="16" fillId="0" borderId="97" xfId="1" applyNumberFormat="1" applyFont="1" applyBorder="1" applyAlignment="1">
      <alignment horizontal="center" vertical="center"/>
    </xf>
    <xf numFmtId="177" fontId="16" fillId="0" borderId="29" xfId="1" applyNumberFormat="1" applyFont="1" applyBorder="1" applyAlignment="1">
      <alignment horizontal="center" vertical="center"/>
    </xf>
    <xf numFmtId="177" fontId="16" fillId="0" borderId="46" xfId="1" applyNumberFormat="1" applyFont="1" applyBorder="1" applyAlignment="1">
      <alignment horizontal="center" vertical="center"/>
    </xf>
    <xf numFmtId="0" fontId="1" fillId="0" borderId="61" xfId="1" applyFont="1" applyFill="1" applyBorder="1" applyAlignment="1">
      <alignment horizontal="center" vertical="center" wrapText="1"/>
    </xf>
    <xf numFmtId="0" fontId="1" fillId="0" borderId="42" xfId="1" applyFont="1" applyFill="1" applyBorder="1" applyAlignment="1">
      <alignment horizontal="center" vertical="center" wrapText="1"/>
    </xf>
    <xf numFmtId="0" fontId="1" fillId="0" borderId="52" xfId="1" applyFont="1" applyFill="1" applyBorder="1" applyAlignment="1">
      <alignment horizontal="center" vertical="center" wrapText="1"/>
    </xf>
    <xf numFmtId="0" fontId="15" fillId="0" borderId="61" xfId="1" applyFont="1" applyFill="1" applyBorder="1" applyAlignment="1">
      <alignment horizontal="center" vertical="center" wrapText="1"/>
    </xf>
    <xf numFmtId="0" fontId="15" fillId="0" borderId="72" xfId="1" applyFont="1" applyFill="1" applyBorder="1" applyAlignment="1">
      <alignment horizontal="center" vertical="center" wrapText="1"/>
    </xf>
    <xf numFmtId="0" fontId="1" fillId="0" borderId="20" xfId="1" applyBorder="1" applyAlignment="1">
      <alignment horizontal="left" vertical="center" wrapText="1"/>
    </xf>
    <xf numFmtId="0" fontId="1" fillId="0" borderId="23" xfId="1" applyBorder="1" applyAlignment="1">
      <alignment horizontal="left" vertical="center" wrapText="1"/>
    </xf>
    <xf numFmtId="0" fontId="1" fillId="0" borderId="39" xfId="1" applyBorder="1" applyAlignment="1">
      <alignment horizontal="left" vertical="center" wrapText="1"/>
    </xf>
    <xf numFmtId="0" fontId="1" fillId="0" borderId="36" xfId="1" applyBorder="1" applyAlignment="1">
      <alignment horizontal="left" vertical="center" wrapText="1"/>
    </xf>
    <xf numFmtId="0" fontId="1" fillId="0" borderId="68" xfId="1" applyBorder="1" applyAlignment="1">
      <alignment horizontal="left" vertical="center" wrapText="1"/>
    </xf>
    <xf numFmtId="0" fontId="1" fillId="0" borderId="69" xfId="1" applyBorder="1" applyAlignment="1">
      <alignment horizontal="left" vertical="center" wrapText="1"/>
    </xf>
    <xf numFmtId="0" fontId="1" fillId="0" borderId="20" xfId="1" applyFill="1" applyBorder="1" applyAlignment="1">
      <alignment horizontal="left" vertical="center"/>
    </xf>
    <xf numFmtId="0" fontId="1" fillId="0" borderId="93" xfId="1" applyFill="1" applyBorder="1" applyAlignment="1">
      <alignment horizontal="left" vertical="center"/>
    </xf>
    <xf numFmtId="0" fontId="1" fillId="0" borderId="21" xfId="1" applyFill="1" applyBorder="1" applyAlignment="1">
      <alignment horizontal="center" vertical="center"/>
    </xf>
    <xf numFmtId="0" fontId="1" fillId="0" borderId="57" xfId="1" applyFill="1" applyBorder="1" applyAlignment="1">
      <alignment horizontal="center" vertical="center"/>
    </xf>
    <xf numFmtId="176" fontId="1" fillId="0" borderId="21" xfId="1" applyNumberFormat="1" applyFont="1" applyFill="1" applyBorder="1" applyAlignment="1">
      <alignment horizontal="center" vertical="center"/>
    </xf>
    <xf numFmtId="176" fontId="1" fillId="0" borderId="57" xfId="1" applyNumberFormat="1" applyFont="1" applyFill="1" applyBorder="1" applyAlignment="1">
      <alignment horizontal="center" vertical="center"/>
    </xf>
    <xf numFmtId="176" fontId="1" fillId="0" borderId="31" xfId="1" applyNumberFormat="1" applyFill="1" applyBorder="1" applyAlignment="1">
      <alignment horizontal="center" vertical="center"/>
    </xf>
    <xf numFmtId="176" fontId="1" fillId="0" borderId="94" xfId="1" applyNumberFormat="1" applyFill="1" applyBorder="1" applyAlignment="1">
      <alignment horizontal="center" vertical="center"/>
    </xf>
    <xf numFmtId="0" fontId="1" fillId="0" borderId="26" xfId="1" applyFont="1" applyFill="1" applyBorder="1" applyAlignment="1">
      <alignment horizontal="center" vertical="center" wrapText="1"/>
    </xf>
    <xf numFmtId="0" fontId="0" fillId="0" borderId="61" xfId="1" applyFont="1" applyFill="1" applyBorder="1" applyAlignment="1">
      <alignment horizontal="center" vertical="center" wrapText="1"/>
    </xf>
    <xf numFmtId="0" fontId="0" fillId="0" borderId="42" xfId="1" applyFont="1" applyFill="1" applyBorder="1" applyAlignment="1">
      <alignment horizontal="center" vertical="center" wrapText="1"/>
    </xf>
    <xf numFmtId="0" fontId="0" fillId="0" borderId="72" xfId="1" applyFont="1" applyFill="1" applyBorder="1" applyAlignment="1">
      <alignment horizontal="center" vertical="center" wrapText="1"/>
    </xf>
    <xf numFmtId="0" fontId="14" fillId="2" borderId="22" xfId="1" applyFont="1" applyFill="1" applyBorder="1" applyAlignment="1">
      <alignment horizontal="center" vertical="center"/>
    </xf>
    <xf numFmtId="0" fontId="14" fillId="2" borderId="38" xfId="1" applyFont="1" applyFill="1" applyBorder="1" applyAlignment="1">
      <alignment horizontal="center" vertical="center"/>
    </xf>
    <xf numFmtId="0" fontId="14" fillId="2" borderId="67" xfId="1" applyFont="1" applyFill="1" applyBorder="1" applyAlignment="1">
      <alignment horizontal="center" vertical="center"/>
    </xf>
    <xf numFmtId="0" fontId="0" fillId="0" borderId="26" xfId="1" applyFont="1" applyFill="1" applyBorder="1" applyAlignment="1">
      <alignment horizontal="center" vertical="center" wrapText="1"/>
    </xf>
    <xf numFmtId="0" fontId="0" fillId="0" borderId="52" xfId="1" applyFont="1" applyFill="1" applyBorder="1" applyAlignment="1">
      <alignment horizontal="center" vertical="center" wrapText="1"/>
    </xf>
    <xf numFmtId="0" fontId="1" fillId="0" borderId="131" xfId="1" applyBorder="1" applyAlignment="1">
      <alignment horizontal="center" vertical="center" wrapText="1"/>
    </xf>
    <xf numFmtId="0" fontId="1" fillId="0" borderId="21" xfId="1" applyBorder="1" applyAlignment="1">
      <alignment horizontal="center" vertical="center" wrapText="1"/>
    </xf>
    <xf numFmtId="0" fontId="1" fillId="0" borderId="23" xfId="1" applyBorder="1" applyAlignment="1">
      <alignment horizontal="center" vertical="center" wrapText="1"/>
    </xf>
    <xf numFmtId="0" fontId="1" fillId="0" borderId="134" xfId="1" applyBorder="1" applyAlignment="1">
      <alignment horizontal="center" vertical="center" wrapText="1"/>
    </xf>
    <xf numFmtId="0" fontId="1" fillId="0" borderId="0" xfId="1" applyBorder="1" applyAlignment="1">
      <alignment horizontal="center" vertical="center" wrapText="1"/>
    </xf>
    <xf numFmtId="0" fontId="1" fillId="0" borderId="36" xfId="1" applyBorder="1" applyAlignment="1">
      <alignment horizontal="center" vertical="center" wrapText="1"/>
    </xf>
    <xf numFmtId="0" fontId="1" fillId="0" borderId="136" xfId="1" applyBorder="1" applyAlignment="1">
      <alignment horizontal="center" vertical="center" wrapText="1"/>
    </xf>
    <xf numFmtId="0" fontId="1" fillId="0" borderId="76" xfId="1" applyBorder="1" applyAlignment="1">
      <alignment horizontal="center" vertical="center" wrapText="1"/>
    </xf>
    <xf numFmtId="0" fontId="1" fillId="0" borderId="69" xfId="1" applyBorder="1" applyAlignment="1">
      <alignment horizontal="center" vertical="center" wrapText="1"/>
    </xf>
    <xf numFmtId="0" fontId="1" fillId="7" borderId="24" xfId="1" applyFill="1" applyBorder="1" applyAlignment="1">
      <alignment horizontal="left" vertical="center"/>
    </xf>
    <xf numFmtId="0" fontId="1" fillId="7" borderId="25" xfId="1" applyFill="1" applyBorder="1" applyAlignment="1">
      <alignment horizontal="left" vertical="center"/>
    </xf>
    <xf numFmtId="0" fontId="0" fillId="0" borderId="26"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138" xfId="1" applyFont="1" applyBorder="1" applyAlignment="1">
      <alignment horizontal="center" vertical="center" wrapText="1"/>
    </xf>
    <xf numFmtId="0" fontId="1" fillId="7" borderId="40" xfId="1" applyFill="1" applyBorder="1" applyAlignment="1">
      <alignment horizontal="left" vertical="center"/>
    </xf>
    <xf numFmtId="0" fontId="1" fillId="7" borderId="41" xfId="1" applyFill="1" applyBorder="1" applyAlignment="1">
      <alignment horizontal="left" vertical="center"/>
    </xf>
    <xf numFmtId="0" fontId="1" fillId="7" borderId="92" xfId="1" applyFill="1" applyBorder="1" applyAlignment="1">
      <alignment horizontal="left" vertical="center"/>
    </xf>
    <xf numFmtId="0" fontId="1" fillId="0" borderId="20" xfId="1" applyFill="1" applyBorder="1" applyAlignment="1">
      <alignment horizontal="left" vertical="center" wrapText="1"/>
    </xf>
    <xf numFmtId="0" fontId="1" fillId="0" borderId="23" xfId="1" applyFill="1" applyBorder="1" applyAlignment="1">
      <alignment horizontal="left" vertical="center" wrapText="1"/>
    </xf>
    <xf numFmtId="0" fontId="1" fillId="0" borderId="39" xfId="1" applyFill="1" applyBorder="1" applyAlignment="1">
      <alignment horizontal="left" vertical="center" wrapText="1"/>
    </xf>
    <xf numFmtId="0" fontId="1" fillId="0" borderId="36" xfId="1" applyFill="1" applyBorder="1" applyAlignment="1">
      <alignment horizontal="left" vertical="center" wrapText="1"/>
    </xf>
    <xf numFmtId="0" fontId="1" fillId="0" borderId="68" xfId="1" applyFill="1" applyBorder="1" applyAlignment="1">
      <alignment horizontal="left" vertical="center" wrapText="1"/>
    </xf>
    <xf numFmtId="0" fontId="1" fillId="0" borderId="69" xfId="1" applyFill="1" applyBorder="1" applyAlignment="1">
      <alignment horizontal="left" vertical="center" wrapText="1"/>
    </xf>
    <xf numFmtId="0" fontId="1" fillId="0" borderId="72" xfId="1" applyFont="1" applyFill="1" applyBorder="1" applyAlignment="1">
      <alignment horizontal="center" vertical="center" wrapText="1"/>
    </xf>
    <xf numFmtId="0" fontId="19" fillId="0" borderId="39" xfId="1" applyNumberFormat="1" applyFont="1" applyFill="1" applyBorder="1" applyAlignment="1">
      <alignment horizontal="center" vertical="center"/>
    </xf>
    <xf numFmtId="0" fontId="19" fillId="0" borderId="0" xfId="1" applyNumberFormat="1" applyFont="1" applyFill="1" applyBorder="1" applyAlignment="1">
      <alignment horizontal="center" vertical="center"/>
    </xf>
    <xf numFmtId="0" fontId="19" fillId="0" borderId="47" xfId="1" applyNumberFormat="1" applyFont="1" applyFill="1" applyBorder="1" applyAlignment="1">
      <alignment horizontal="center" vertical="center"/>
    </xf>
    <xf numFmtId="0" fontId="1" fillId="0" borderId="21" xfId="1" applyBorder="1" applyAlignment="1">
      <alignment horizontal="left" vertical="center" wrapText="1"/>
    </xf>
    <xf numFmtId="0" fontId="1" fillId="0" borderId="76" xfId="1" applyBorder="1" applyAlignment="1">
      <alignment horizontal="left" vertical="center" wrapText="1"/>
    </xf>
    <xf numFmtId="0" fontId="1" fillId="0" borderId="0" xfId="1" applyAlignment="1">
      <alignment horizontal="left" vertical="center" wrapText="1"/>
    </xf>
    <xf numFmtId="178" fontId="1" fillId="0" borderId="61" xfId="1" applyNumberFormat="1" applyFont="1" applyFill="1" applyBorder="1" applyAlignment="1">
      <alignment horizontal="center" vertical="center" wrapText="1"/>
    </xf>
    <xf numFmtId="178" fontId="1" fillId="0" borderId="42" xfId="1" applyNumberFormat="1" applyFont="1" applyFill="1" applyBorder="1" applyAlignment="1">
      <alignment horizontal="center" vertical="center" wrapText="1"/>
    </xf>
    <xf numFmtId="178" fontId="1" fillId="0" borderId="52" xfId="1" applyNumberFormat="1" applyFont="1" applyFill="1" applyBorder="1" applyAlignment="1">
      <alignment horizontal="center" vertical="center" wrapText="1"/>
    </xf>
    <xf numFmtId="0" fontId="1" fillId="4" borderId="113" xfId="1" applyFill="1" applyBorder="1" applyAlignment="1">
      <alignment horizontal="left" vertical="center"/>
    </xf>
    <xf numFmtId="0" fontId="1" fillId="4" borderId="68" xfId="1" applyFill="1" applyBorder="1" applyAlignment="1">
      <alignment horizontal="left" vertical="center"/>
    </xf>
    <xf numFmtId="0" fontId="1" fillId="0" borderId="66" xfId="1" applyFill="1" applyBorder="1" applyAlignment="1">
      <alignment horizontal="center" vertical="center"/>
    </xf>
    <xf numFmtId="0" fontId="1" fillId="0" borderId="76" xfId="1" applyFill="1" applyBorder="1" applyAlignment="1">
      <alignment horizontal="center" vertical="center"/>
    </xf>
    <xf numFmtId="176" fontId="1" fillId="0" borderId="66" xfId="1" applyNumberFormat="1" applyFill="1" applyBorder="1" applyAlignment="1">
      <alignment horizontal="center" vertical="center"/>
    </xf>
    <xf numFmtId="176" fontId="1" fillId="0" borderId="76" xfId="1" applyNumberFormat="1" applyFill="1" applyBorder="1" applyAlignment="1">
      <alignment horizontal="center" vertical="center"/>
    </xf>
    <xf numFmtId="176" fontId="1" fillId="0" borderId="114" xfId="1" applyNumberFormat="1" applyFill="1" applyBorder="1" applyAlignment="1">
      <alignment horizontal="center" vertical="center"/>
    </xf>
    <xf numFmtId="176" fontId="1" fillId="0" borderId="77" xfId="1" applyNumberFormat="1" applyFill="1" applyBorder="1" applyAlignment="1">
      <alignment horizontal="center" vertical="center"/>
    </xf>
    <xf numFmtId="0" fontId="16" fillId="7" borderId="132" xfId="1" applyFont="1" applyFill="1" applyBorder="1" applyAlignment="1">
      <alignment horizontal="center" vertical="center"/>
    </xf>
    <xf numFmtId="0" fontId="25" fillId="7" borderId="135" xfId="1" applyFont="1" applyFill="1" applyBorder="1" applyAlignment="1">
      <alignment horizontal="center" vertical="center"/>
    </xf>
    <xf numFmtId="0" fontId="16" fillId="7" borderId="115" xfId="1" applyFont="1" applyFill="1" applyBorder="1" applyAlignment="1">
      <alignment horizontal="center" vertical="center"/>
    </xf>
    <xf numFmtId="0" fontId="16" fillId="7" borderId="87" xfId="1" applyFont="1" applyFill="1" applyBorder="1" applyAlignment="1">
      <alignment horizontal="center" vertical="center"/>
    </xf>
    <xf numFmtId="0" fontId="17" fillId="0" borderId="116" xfId="1" applyFont="1" applyFill="1" applyBorder="1" applyAlignment="1">
      <alignment horizontal="center" vertical="center"/>
    </xf>
    <xf numFmtId="0" fontId="17" fillId="0" borderId="88" xfId="1" applyFont="1" applyFill="1" applyBorder="1" applyAlignment="1">
      <alignment horizontal="center" vertical="center"/>
    </xf>
    <xf numFmtId="177" fontId="16" fillId="0" borderId="117" xfId="1" applyNumberFormat="1" applyFont="1" applyBorder="1" applyAlignment="1">
      <alignment horizontal="center" vertical="center"/>
    </xf>
    <xf numFmtId="177" fontId="16" fillId="0" borderId="89" xfId="1" applyNumberFormat="1" applyFont="1" applyBorder="1" applyAlignment="1">
      <alignment horizontal="center" vertical="center"/>
    </xf>
    <xf numFmtId="177" fontId="16" fillId="0" borderId="125" xfId="1" applyNumberFormat="1" applyFont="1" applyBorder="1" applyAlignment="1">
      <alignment horizontal="center" vertical="center"/>
    </xf>
    <xf numFmtId="0" fontId="16" fillId="7" borderId="135" xfId="1" applyFont="1" applyFill="1" applyBorder="1" applyAlignment="1">
      <alignment horizontal="center" vertical="center"/>
    </xf>
    <xf numFmtId="0" fontId="30" fillId="0" borderId="0" xfId="0" applyFont="1" applyAlignment="1">
      <alignment horizontal="left" vertical="center"/>
    </xf>
    <xf numFmtId="0" fontId="1" fillId="7" borderId="70" xfId="1" applyFill="1" applyBorder="1" applyAlignment="1">
      <alignment horizontal="left" vertical="center"/>
    </xf>
    <xf numFmtId="0" fontId="1" fillId="7" borderId="71" xfId="1" applyFill="1" applyBorder="1" applyAlignment="1">
      <alignment horizontal="left" vertical="center"/>
    </xf>
    <xf numFmtId="0" fontId="1" fillId="7" borderId="137" xfId="1" applyFill="1" applyBorder="1" applyAlignment="1">
      <alignment horizontal="left" vertical="center"/>
    </xf>
    <xf numFmtId="0" fontId="25" fillId="7" borderId="139" xfId="1" applyFont="1" applyFill="1" applyBorder="1" applyAlignment="1">
      <alignment horizontal="center"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27" fillId="0" borderId="76" xfId="1" applyFont="1" applyFill="1" applyBorder="1" applyAlignment="1">
      <alignment horizontal="center" vertical="center"/>
    </xf>
    <xf numFmtId="0" fontId="27" fillId="0" borderId="107" xfId="1" applyFont="1" applyFill="1" applyBorder="1" applyAlignment="1">
      <alignment horizontal="center" vertical="center"/>
    </xf>
    <xf numFmtId="0" fontId="25" fillId="0" borderId="131" xfId="1" applyFont="1" applyBorder="1" applyAlignment="1">
      <alignment horizontal="center" vertical="center"/>
    </xf>
    <xf numFmtId="0" fontId="25" fillId="0" borderId="21" xfId="1" applyFont="1" applyBorder="1" applyAlignment="1">
      <alignment horizontal="center" vertical="center"/>
    </xf>
    <xf numFmtId="0" fontId="25" fillId="0" borderId="23" xfId="1" applyFont="1" applyBorder="1" applyAlignment="1">
      <alignment horizontal="center" vertical="center"/>
    </xf>
    <xf numFmtId="0" fontId="25" fillId="0" borderId="136" xfId="1" applyFont="1" applyBorder="1" applyAlignment="1">
      <alignment horizontal="center" vertical="center"/>
    </xf>
    <xf numFmtId="0" fontId="25" fillId="0" borderId="76" xfId="1" applyFont="1" applyBorder="1" applyAlignment="1">
      <alignment horizontal="center" vertical="center"/>
    </xf>
    <xf numFmtId="0" fontId="25" fillId="0" borderId="69" xfId="1" applyFont="1" applyBorder="1" applyAlignment="1">
      <alignment horizontal="center" vertical="center"/>
    </xf>
    <xf numFmtId="177" fontId="29" fillId="0" borderId="20" xfId="1" applyNumberFormat="1" applyFont="1" applyBorder="1" applyAlignment="1">
      <alignment horizontal="center" vertical="center"/>
    </xf>
    <xf numFmtId="177" fontId="29" fillId="0" borderId="21" xfId="1" applyNumberFormat="1" applyFont="1" applyBorder="1" applyAlignment="1">
      <alignment horizontal="center" vertical="center"/>
    </xf>
    <xf numFmtId="177" fontId="29" fillId="0" borderId="37" xfId="1" applyNumberFormat="1" applyFont="1" applyBorder="1" applyAlignment="1">
      <alignment horizontal="center" vertical="center"/>
    </xf>
    <xf numFmtId="177" fontId="29" fillId="0" borderId="68" xfId="1" applyNumberFormat="1" applyFont="1" applyBorder="1" applyAlignment="1">
      <alignment horizontal="center" vertical="center"/>
    </xf>
    <xf numFmtId="177" fontId="29" fillId="0" borderId="76" xfId="1" applyNumberFormat="1" applyFont="1" applyBorder="1" applyAlignment="1">
      <alignment horizontal="center" vertical="center"/>
    </xf>
    <xf numFmtId="177" fontId="29" fillId="0" borderId="107" xfId="1" applyNumberFormat="1" applyFont="1" applyBorder="1" applyAlignment="1">
      <alignment horizontal="center" vertical="center"/>
    </xf>
    <xf numFmtId="0" fontId="1" fillId="0" borderId="138" xfId="1" applyFont="1" applyFill="1" applyBorder="1" applyAlignment="1">
      <alignment horizontal="center" vertical="center" wrapText="1"/>
    </xf>
    <xf numFmtId="0" fontId="14" fillId="8" borderId="155" xfId="1" applyFont="1" applyFill="1" applyBorder="1" applyAlignment="1">
      <alignment horizontal="center" vertical="center" wrapText="1"/>
    </xf>
    <xf numFmtId="0" fontId="14" fillId="8" borderId="154" xfId="1" applyFont="1" applyFill="1" applyBorder="1" applyAlignment="1">
      <alignment horizontal="center" vertical="center"/>
    </xf>
    <xf numFmtId="0" fontId="14" fillId="8" borderId="156" xfId="1" applyFont="1" applyFill="1" applyBorder="1" applyAlignment="1">
      <alignment horizontal="center" vertical="center"/>
    </xf>
    <xf numFmtId="0" fontId="35" fillId="0" borderId="57" xfId="1" applyFont="1" applyFill="1" applyBorder="1" applyAlignment="1">
      <alignment horizontal="left" vertical="center"/>
    </xf>
    <xf numFmtId="0" fontId="14" fillId="8" borderId="113" xfId="1" applyFont="1" applyFill="1" applyBorder="1" applyAlignment="1">
      <alignment horizontal="center" vertical="center"/>
    </xf>
    <xf numFmtId="0" fontId="14" fillId="8" borderId="66" xfId="1" applyFont="1" applyFill="1" applyBorder="1" applyAlignment="1">
      <alignment horizontal="center" vertical="center"/>
    </xf>
    <xf numFmtId="0" fontId="14" fillId="8" borderId="98" xfId="1" applyFont="1" applyFill="1" applyBorder="1" applyAlignment="1">
      <alignment horizontal="center" vertical="center"/>
    </xf>
    <xf numFmtId="0" fontId="14" fillId="8" borderId="39" xfId="1" applyFont="1" applyFill="1" applyBorder="1" applyAlignment="1">
      <alignment horizontal="center" vertical="center"/>
    </xf>
    <xf numFmtId="0" fontId="14" fillId="8" borderId="0" xfId="1" applyFont="1" applyFill="1" applyBorder="1" applyAlignment="1">
      <alignment horizontal="center" vertical="center"/>
    </xf>
    <xf numFmtId="0" fontId="14" fillId="8" borderId="36" xfId="1" applyFont="1" applyFill="1" applyBorder="1" applyAlignment="1">
      <alignment horizontal="center" vertical="center"/>
    </xf>
    <xf numFmtId="0" fontId="14" fillId="8" borderId="93" xfId="1" applyFont="1" applyFill="1" applyBorder="1" applyAlignment="1">
      <alignment horizontal="center" vertical="center"/>
    </xf>
    <xf numFmtId="0" fontId="14" fillId="8" borderId="57" xfId="1" applyFont="1" applyFill="1" applyBorder="1" applyAlignment="1">
      <alignment horizontal="center" vertical="center"/>
    </xf>
    <xf numFmtId="0" fontId="14" fillId="8" borderId="58" xfId="1" applyFont="1" applyFill="1" applyBorder="1" applyAlignment="1">
      <alignment horizontal="center" vertical="center"/>
    </xf>
    <xf numFmtId="0" fontId="14" fillId="8" borderId="155" xfId="1" applyFont="1" applyFill="1" applyBorder="1" applyAlignment="1">
      <alignment horizontal="center" vertical="center"/>
    </xf>
    <xf numFmtId="0" fontId="16" fillId="0" borderId="113" xfId="1" applyNumberFormat="1" applyFont="1" applyFill="1" applyBorder="1" applyAlignment="1">
      <alignment horizontal="center" vertical="center" textRotation="255"/>
    </xf>
    <xf numFmtId="0" fontId="16" fillId="0" borderId="98" xfId="1" applyNumberFormat="1" applyFont="1" applyFill="1" applyBorder="1" applyAlignment="1">
      <alignment horizontal="center" vertical="center" textRotation="255"/>
    </xf>
    <xf numFmtId="0" fontId="16" fillId="0" borderId="39" xfId="1" applyNumberFormat="1" applyFont="1" applyFill="1" applyBorder="1" applyAlignment="1">
      <alignment horizontal="center" vertical="center" textRotation="255"/>
    </xf>
    <xf numFmtId="0" fontId="16" fillId="0" borderId="36" xfId="1" applyNumberFormat="1" applyFont="1" applyFill="1" applyBorder="1" applyAlignment="1">
      <alignment horizontal="center" vertical="center" textRotation="255"/>
    </xf>
    <xf numFmtId="0" fontId="16" fillId="0" borderId="93" xfId="1" applyNumberFormat="1" applyFont="1" applyFill="1" applyBorder="1" applyAlignment="1">
      <alignment horizontal="center" vertical="center" textRotation="255"/>
    </xf>
    <xf numFmtId="0" fontId="16" fillId="0" borderId="58" xfId="1" applyNumberFormat="1" applyFont="1" applyFill="1" applyBorder="1" applyAlignment="1">
      <alignment horizontal="center" vertical="center" textRotation="255"/>
    </xf>
    <xf numFmtId="0" fontId="16" fillId="0" borderId="155" xfId="1" applyNumberFormat="1" applyFont="1" applyFill="1" applyBorder="1" applyAlignment="1">
      <alignment horizontal="center" vertical="center" textRotation="255"/>
    </xf>
    <xf numFmtId="0" fontId="16" fillId="0" borderId="154" xfId="1" applyNumberFormat="1" applyFont="1" applyFill="1" applyBorder="1" applyAlignment="1">
      <alignment horizontal="center" vertical="center" textRotation="255"/>
    </xf>
    <xf numFmtId="0" fontId="16" fillId="0" borderId="156" xfId="1" applyNumberFormat="1" applyFont="1" applyFill="1" applyBorder="1" applyAlignment="1">
      <alignment horizontal="center" vertical="center" textRotation="255"/>
    </xf>
    <xf numFmtId="0" fontId="16" fillId="0" borderId="154" xfId="1" applyFont="1" applyFill="1" applyBorder="1" applyAlignment="1">
      <alignment horizontal="center" vertical="center" textRotation="255"/>
    </xf>
    <xf numFmtId="0" fontId="16" fillId="0" borderId="156" xfId="1" applyFont="1" applyFill="1" applyBorder="1" applyAlignment="1">
      <alignment horizontal="center" vertical="center" textRotation="255"/>
    </xf>
    <xf numFmtId="0" fontId="16" fillId="0" borderId="155" xfId="1" applyFont="1" applyFill="1" applyBorder="1" applyAlignment="1">
      <alignment horizontal="center" vertical="center" textRotation="255"/>
    </xf>
    <xf numFmtId="0" fontId="16" fillId="0" borderId="155" xfId="1" applyFont="1" applyFill="1" applyBorder="1" applyAlignment="1">
      <alignment horizontal="center" vertical="center" textRotation="255" wrapText="1"/>
    </xf>
    <xf numFmtId="0" fontId="16" fillId="0" borderId="154" xfId="1" applyFont="1" applyFill="1" applyBorder="1" applyAlignment="1">
      <alignment horizontal="center" vertical="center" textRotation="255" wrapText="1"/>
    </xf>
    <xf numFmtId="0" fontId="16" fillId="0" borderId="156" xfId="1" applyFont="1" applyFill="1" applyBorder="1" applyAlignment="1">
      <alignment horizontal="center" vertical="center" textRotation="255" wrapText="1"/>
    </xf>
    <xf numFmtId="0" fontId="1" fillId="0" borderId="153" xfId="1" applyBorder="1" applyAlignment="1">
      <alignment horizontal="center" vertical="center" textRotation="255"/>
    </xf>
    <xf numFmtId="0" fontId="16" fillId="0" borderId="113" xfId="1" applyFont="1" applyFill="1" applyBorder="1" applyAlignment="1">
      <alignment horizontal="center" vertical="center" textRotation="255"/>
    </xf>
    <xf numFmtId="0" fontId="16" fillId="0" borderId="66" xfId="1" applyFont="1" applyFill="1" applyBorder="1" applyAlignment="1">
      <alignment horizontal="center" vertical="center" textRotation="255"/>
    </xf>
    <xf numFmtId="0" fontId="16" fillId="0" borderId="98" xfId="1" applyFont="1" applyFill="1" applyBorder="1" applyAlignment="1">
      <alignment horizontal="center" vertical="center" textRotation="255"/>
    </xf>
    <xf numFmtId="0" fontId="16" fillId="0" borderId="39" xfId="1" applyFont="1" applyFill="1" applyBorder="1" applyAlignment="1">
      <alignment horizontal="center" vertical="center" textRotation="255"/>
    </xf>
    <xf numFmtId="0" fontId="16" fillId="0" borderId="0" xfId="1" applyFont="1" applyFill="1" applyBorder="1" applyAlignment="1">
      <alignment horizontal="center" vertical="center" textRotation="255"/>
    </xf>
    <xf numFmtId="0" fontId="16" fillId="0" borderId="36" xfId="1" applyFont="1" applyFill="1" applyBorder="1" applyAlignment="1">
      <alignment horizontal="center" vertical="center" textRotation="255"/>
    </xf>
    <xf numFmtId="0" fontId="16" fillId="0" borderId="93" xfId="1" applyFont="1" applyFill="1" applyBorder="1" applyAlignment="1">
      <alignment horizontal="center" vertical="center" textRotation="255"/>
    </xf>
    <xf numFmtId="0" fontId="16" fillId="0" borderId="57" xfId="1" applyFont="1" applyFill="1" applyBorder="1" applyAlignment="1">
      <alignment horizontal="center" vertical="center" textRotation="255"/>
    </xf>
    <xf numFmtId="0" fontId="16" fillId="0" borderId="58" xfId="1" applyFont="1" applyFill="1" applyBorder="1" applyAlignment="1">
      <alignment horizontal="center" vertical="center" textRotation="255"/>
    </xf>
    <xf numFmtId="0" fontId="8" fillId="0" borderId="0" xfId="1" applyFont="1" applyBorder="1" applyAlignment="1">
      <alignment horizontal="left" vertical="center"/>
    </xf>
    <xf numFmtId="0" fontId="22" fillId="0" borderId="0" xfId="1" applyFont="1" applyBorder="1" applyAlignment="1">
      <alignment horizontal="left" vertical="center"/>
    </xf>
    <xf numFmtId="0" fontId="22" fillId="0" borderId="113" xfId="1" applyFont="1" applyBorder="1" applyAlignment="1">
      <alignment horizontal="center" vertical="center"/>
    </xf>
    <xf numFmtId="0" fontId="22" fillId="0" borderId="98" xfId="1" applyFont="1" applyBorder="1" applyAlignment="1">
      <alignment horizontal="center" vertical="center"/>
    </xf>
    <xf numFmtId="0" fontId="22" fillId="0" borderId="93" xfId="1" applyFont="1" applyBorder="1" applyAlignment="1">
      <alignment horizontal="center" vertical="center"/>
    </xf>
    <xf numFmtId="0" fontId="22" fillId="0" borderId="58" xfId="1" applyFont="1" applyBorder="1" applyAlignment="1">
      <alignment horizontal="center" vertical="center"/>
    </xf>
    <xf numFmtId="0" fontId="22" fillId="0" borderId="113" xfId="1" applyFont="1" applyBorder="1" applyAlignment="1">
      <alignment horizontal="center" vertical="center" wrapText="1"/>
    </xf>
    <xf numFmtId="0" fontId="22" fillId="0" borderId="155" xfId="1" applyFont="1" applyBorder="1" applyAlignment="1">
      <alignment horizontal="center" vertical="center" wrapText="1"/>
    </xf>
    <xf numFmtId="0" fontId="22" fillId="0" borderId="156" xfId="1" applyFont="1" applyBorder="1" applyAlignment="1">
      <alignment horizontal="center" vertical="center"/>
    </xf>
  </cellXfs>
  <cellStyles count="2">
    <cellStyle name="標準" xfId="0" builtinId="0"/>
    <cellStyle name="標準 2" xfId="1"/>
  </cellStyles>
  <dxfs count="62">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821531</xdr:colOff>
      <xdr:row>22</xdr:row>
      <xdr:rowOff>71438</xdr:rowOff>
    </xdr:from>
    <xdr:to>
      <xdr:col>2</xdr:col>
      <xdr:colOff>1394731</xdr:colOff>
      <xdr:row>24</xdr:row>
      <xdr:rowOff>1700</xdr:rowOff>
    </xdr:to>
    <xdr:sp macro="" textlink="">
      <xdr:nvSpPr>
        <xdr:cNvPr id="14" name="角丸四角形吹き出し 13"/>
        <xdr:cNvSpPr/>
      </xdr:nvSpPr>
      <xdr:spPr>
        <a:xfrm>
          <a:off x="1178719" y="6512719"/>
          <a:ext cx="1537606" cy="430325"/>
        </a:xfrm>
        <a:prstGeom prst="wedgeRoundRectCallout">
          <a:avLst>
            <a:gd name="adj1" fmla="val 144028"/>
            <a:gd name="adj2" fmla="val -18804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科目名を入力</a:t>
          </a:r>
        </a:p>
      </xdr:txBody>
    </xdr:sp>
    <xdr:clientData/>
  </xdr:twoCellAnchor>
  <xdr:twoCellAnchor>
    <xdr:from>
      <xdr:col>1</xdr:col>
      <xdr:colOff>83344</xdr:colOff>
      <xdr:row>29</xdr:row>
      <xdr:rowOff>71438</xdr:rowOff>
    </xdr:from>
    <xdr:to>
      <xdr:col>3</xdr:col>
      <xdr:colOff>34017</xdr:colOff>
      <xdr:row>33</xdr:row>
      <xdr:rowOff>15308</xdr:rowOff>
    </xdr:to>
    <xdr:sp macro="" textlink="">
      <xdr:nvSpPr>
        <xdr:cNvPr id="15" name="角丸四角形吹き出し 14"/>
        <xdr:cNvSpPr/>
      </xdr:nvSpPr>
      <xdr:spPr>
        <a:xfrm>
          <a:off x="440532" y="8262938"/>
          <a:ext cx="3808298" cy="943995"/>
        </a:xfrm>
        <a:prstGeom prst="wedgeRoundRectCallout">
          <a:avLst>
            <a:gd name="adj1" fmla="val 169517"/>
            <a:gd name="adj2" fmla="val -1458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記入された成績評価を点数に換算して表示。</a:t>
          </a:r>
          <a:endParaRPr kumimoji="1" lang="en-US" altLang="ja-JP" sz="1100"/>
        </a:p>
        <a:p>
          <a:pPr algn="ctr">
            <a:lnSpc>
              <a:spcPts val="1300"/>
            </a:lnSpc>
          </a:pPr>
          <a:r>
            <a:rPr kumimoji="1" lang="ja-JP" altLang="en-US" sz="1100"/>
            <a:t>成績評価の記入がない場合は「－」を表示します。</a:t>
          </a:r>
        </a:p>
      </xdr:txBody>
    </xdr:sp>
    <xdr:clientData/>
  </xdr:twoCellAnchor>
  <xdr:twoCellAnchor>
    <xdr:from>
      <xdr:col>3</xdr:col>
      <xdr:colOff>2119312</xdr:colOff>
      <xdr:row>31</xdr:row>
      <xdr:rowOff>154782</xdr:rowOff>
    </xdr:from>
    <xdr:to>
      <xdr:col>12</xdr:col>
      <xdr:colOff>277245</xdr:colOff>
      <xdr:row>35</xdr:row>
      <xdr:rowOff>98652</xdr:rowOff>
    </xdr:to>
    <xdr:sp macro="" textlink="">
      <xdr:nvSpPr>
        <xdr:cNvPr id="16" name="角丸四角形吹き出し 15"/>
        <xdr:cNvSpPr/>
      </xdr:nvSpPr>
      <xdr:spPr>
        <a:xfrm>
          <a:off x="6334125" y="8846345"/>
          <a:ext cx="4015808" cy="943995"/>
        </a:xfrm>
        <a:prstGeom prst="wedgeRoundRectCallout">
          <a:avLst>
            <a:gd name="adj1" fmla="val 57619"/>
            <a:gd name="adj2" fmla="val -19461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計算結果が表示されます。取得条件を満たさない</a:t>
          </a:r>
          <a:endParaRPr kumimoji="1" lang="en-US" altLang="ja-JP" sz="1100"/>
        </a:p>
        <a:p>
          <a:pPr algn="ctr">
            <a:lnSpc>
              <a:spcPts val="1300"/>
            </a:lnSpc>
          </a:pPr>
          <a:r>
            <a:rPr kumimoji="1" lang="ja-JP" altLang="en-US" sz="1100"/>
            <a:t>場合は「未達」を表示します。</a:t>
          </a:r>
        </a:p>
      </xdr:txBody>
    </xdr:sp>
    <xdr:clientData/>
  </xdr:twoCellAnchor>
  <xdr:twoCellAnchor>
    <xdr:from>
      <xdr:col>7</xdr:col>
      <xdr:colOff>369094</xdr:colOff>
      <xdr:row>54</xdr:row>
      <xdr:rowOff>214313</xdr:rowOff>
    </xdr:from>
    <xdr:to>
      <xdr:col>15</xdr:col>
      <xdr:colOff>11905</xdr:colOff>
      <xdr:row>58</xdr:row>
      <xdr:rowOff>158183</xdr:rowOff>
    </xdr:to>
    <xdr:sp macro="" textlink="">
      <xdr:nvSpPr>
        <xdr:cNvPr id="17" name="角丸四角形吹き出し 16"/>
        <xdr:cNvSpPr/>
      </xdr:nvSpPr>
      <xdr:spPr>
        <a:xfrm>
          <a:off x="7572375" y="14656594"/>
          <a:ext cx="3464718" cy="943995"/>
        </a:xfrm>
        <a:prstGeom prst="wedgeRoundRectCallout">
          <a:avLst>
            <a:gd name="adj1" fmla="val 60320"/>
            <a:gd name="adj2" fmla="val 2178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計算結果が表示されます。取得条件を満たさない</a:t>
          </a:r>
          <a:endParaRPr kumimoji="1" lang="en-US" altLang="ja-JP" sz="1100"/>
        </a:p>
        <a:p>
          <a:pPr algn="ctr">
            <a:lnSpc>
              <a:spcPts val="1300"/>
            </a:lnSpc>
          </a:pPr>
          <a:r>
            <a:rPr kumimoji="1" lang="ja-JP" altLang="en-US" sz="1100"/>
            <a:t>場合は「</a:t>
          </a:r>
          <a:r>
            <a:rPr kumimoji="1" lang="en-US" altLang="ja-JP" sz="1100"/>
            <a:t>-</a:t>
          </a:r>
          <a:r>
            <a:rPr kumimoji="1" lang="ja-JP" altLang="en-US" sz="1100"/>
            <a:t>」を表示します。</a:t>
          </a:r>
        </a:p>
      </xdr:txBody>
    </xdr:sp>
    <xdr:clientData/>
  </xdr:twoCellAnchor>
  <xdr:twoCellAnchor>
    <xdr:from>
      <xdr:col>22</xdr:col>
      <xdr:colOff>1119187</xdr:colOff>
      <xdr:row>8</xdr:row>
      <xdr:rowOff>190500</xdr:rowOff>
    </xdr:from>
    <xdr:to>
      <xdr:col>22</xdr:col>
      <xdr:colOff>2964655</xdr:colOff>
      <xdr:row>11</xdr:row>
      <xdr:rowOff>91848</xdr:rowOff>
    </xdr:to>
    <xdr:sp macro="" textlink="">
      <xdr:nvSpPr>
        <xdr:cNvPr id="18" name="角丸四角形吹き出し 17"/>
        <xdr:cNvSpPr/>
      </xdr:nvSpPr>
      <xdr:spPr>
        <a:xfrm>
          <a:off x="18002250" y="3131344"/>
          <a:ext cx="1845468" cy="651442"/>
        </a:xfrm>
        <a:prstGeom prst="wedgeRoundRectCallout">
          <a:avLst>
            <a:gd name="adj1" fmla="val 159416"/>
            <a:gd name="adj2" fmla="val -13049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評価を入力</a:t>
          </a:r>
          <a:endParaRPr kumimoji="1" lang="en-US" altLang="ja-JP" sz="1100"/>
        </a:p>
        <a:p>
          <a:pPr algn="ctr"/>
          <a:r>
            <a:rPr kumimoji="1" lang="ja-JP" altLang="en-US" sz="1100"/>
            <a:t>ドロップダウンより選択</a:t>
          </a:r>
        </a:p>
      </xdr:txBody>
    </xdr:sp>
    <xdr:clientData/>
  </xdr:twoCellAnchor>
  <xdr:twoCellAnchor>
    <xdr:from>
      <xdr:col>21</xdr:col>
      <xdr:colOff>690562</xdr:colOff>
      <xdr:row>19</xdr:row>
      <xdr:rowOff>190499</xdr:rowOff>
    </xdr:from>
    <xdr:to>
      <xdr:col>21</xdr:col>
      <xdr:colOff>2228168</xdr:colOff>
      <xdr:row>21</xdr:row>
      <xdr:rowOff>120762</xdr:rowOff>
    </xdr:to>
    <xdr:sp macro="" textlink="">
      <xdr:nvSpPr>
        <xdr:cNvPr id="20" name="角丸四角形吹き出し 19"/>
        <xdr:cNvSpPr/>
      </xdr:nvSpPr>
      <xdr:spPr>
        <a:xfrm>
          <a:off x="14680406" y="5881687"/>
          <a:ext cx="1537606" cy="430325"/>
        </a:xfrm>
        <a:prstGeom prst="wedgeRoundRectCallout">
          <a:avLst>
            <a:gd name="adj1" fmla="val 110731"/>
            <a:gd name="adj2" fmla="val -18804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科目名を入力</a:t>
          </a:r>
        </a:p>
      </xdr:txBody>
    </xdr:sp>
    <xdr:clientData/>
  </xdr:twoCellAnchor>
  <xdr:twoCellAnchor>
    <xdr:from>
      <xdr:col>21</xdr:col>
      <xdr:colOff>47625</xdr:colOff>
      <xdr:row>31</xdr:row>
      <xdr:rowOff>83343</xdr:rowOff>
    </xdr:from>
    <xdr:to>
      <xdr:col>21</xdr:col>
      <xdr:colOff>1585231</xdr:colOff>
      <xdr:row>33</xdr:row>
      <xdr:rowOff>13606</xdr:rowOff>
    </xdr:to>
    <xdr:sp macro="" textlink="">
      <xdr:nvSpPr>
        <xdr:cNvPr id="21" name="角丸四角形吹き出し 20"/>
        <xdr:cNvSpPr/>
      </xdr:nvSpPr>
      <xdr:spPr>
        <a:xfrm>
          <a:off x="14037469" y="8774906"/>
          <a:ext cx="1537606" cy="430325"/>
        </a:xfrm>
        <a:prstGeom prst="wedgeRoundRectCallout">
          <a:avLst>
            <a:gd name="adj1" fmla="val 190488"/>
            <a:gd name="adj2" fmla="val 16334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科目名を入力</a:t>
          </a:r>
        </a:p>
      </xdr:txBody>
    </xdr:sp>
    <xdr:clientData/>
  </xdr:twoCellAnchor>
  <xdr:twoCellAnchor>
    <xdr:from>
      <xdr:col>20</xdr:col>
      <xdr:colOff>95250</xdr:colOff>
      <xdr:row>44</xdr:row>
      <xdr:rowOff>130969</xdr:rowOff>
    </xdr:from>
    <xdr:to>
      <xdr:col>21</xdr:col>
      <xdr:colOff>2362541</xdr:colOff>
      <xdr:row>48</xdr:row>
      <xdr:rowOff>122463</xdr:rowOff>
    </xdr:to>
    <xdr:sp macro="" textlink="">
      <xdr:nvSpPr>
        <xdr:cNvPr id="23" name="角丸四角形吹き出し 22"/>
        <xdr:cNvSpPr/>
      </xdr:nvSpPr>
      <xdr:spPr>
        <a:xfrm>
          <a:off x="13120688" y="12072938"/>
          <a:ext cx="3231697" cy="991619"/>
        </a:xfrm>
        <a:prstGeom prst="wedgeRoundRectCallout">
          <a:avLst>
            <a:gd name="adj1" fmla="val 89539"/>
            <a:gd name="adj2" fmla="val -2997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対応科目に入らない科目は全てこちらへ入力。</a:t>
          </a:r>
          <a:endParaRPr kumimoji="1" lang="en-US" altLang="ja-JP" sz="1100"/>
        </a:p>
        <a:p>
          <a:pPr algn="ctr"/>
          <a:r>
            <a:rPr kumimoji="1" lang="ja-JP" altLang="en-US" sz="1100" b="0" i="0" u="none" strike="noStrike">
              <a:solidFill>
                <a:schemeClr val="lt1"/>
              </a:solidFill>
              <a:latin typeface="+mn-lt"/>
              <a:ea typeface="+mn-ea"/>
              <a:cs typeface="+mn-cs"/>
            </a:rPr>
            <a:t>また単位数が</a:t>
          </a:r>
          <a:r>
            <a:rPr kumimoji="1" lang="en-US" altLang="ja-JP" sz="1100" b="0" i="0" u="none" strike="noStrike">
              <a:solidFill>
                <a:schemeClr val="lt1"/>
              </a:solidFill>
              <a:latin typeface="+mn-lt"/>
              <a:ea typeface="+mn-ea"/>
              <a:cs typeface="+mn-cs"/>
            </a:rPr>
            <a:t>1</a:t>
          </a:r>
          <a:r>
            <a:rPr kumimoji="1" lang="ja-JP" altLang="en-US" sz="1100" b="0" i="0" u="none" strike="noStrike">
              <a:solidFill>
                <a:schemeClr val="lt1"/>
              </a:solidFill>
              <a:latin typeface="+mn-lt"/>
              <a:ea typeface="+mn-ea"/>
              <a:cs typeface="+mn-cs"/>
            </a:rPr>
            <a:t>単位や</a:t>
          </a:r>
          <a:r>
            <a:rPr kumimoji="1" lang="en-US" altLang="ja-JP" sz="1100" b="0" i="0" u="none" strike="noStrike">
              <a:solidFill>
                <a:schemeClr val="lt1"/>
              </a:solidFill>
              <a:latin typeface="+mn-lt"/>
              <a:ea typeface="+mn-ea"/>
              <a:cs typeface="+mn-cs"/>
            </a:rPr>
            <a:t>3</a:t>
          </a:r>
          <a:r>
            <a:rPr kumimoji="1" lang="ja-JP" altLang="en-US" sz="1100" b="0" i="0" u="none" strike="noStrike">
              <a:solidFill>
                <a:schemeClr val="lt1"/>
              </a:solidFill>
              <a:latin typeface="+mn-lt"/>
              <a:ea typeface="+mn-ea"/>
              <a:cs typeface="+mn-cs"/>
            </a:rPr>
            <a:t>単位のものは直接</a:t>
          </a:r>
          <a:endParaRPr kumimoji="1" lang="en-US" altLang="ja-JP" sz="1100" b="0" i="0" u="none" strike="noStrike">
            <a:solidFill>
              <a:schemeClr val="lt1"/>
            </a:solidFill>
            <a:latin typeface="+mn-lt"/>
            <a:ea typeface="+mn-ea"/>
            <a:cs typeface="+mn-cs"/>
          </a:endParaRPr>
        </a:p>
        <a:p>
          <a:pPr algn="ctr"/>
          <a:r>
            <a:rPr kumimoji="1" lang="ja-JP" altLang="en-US" sz="1100"/>
            <a:t>ＡＤ列に</a:t>
          </a:r>
          <a:r>
            <a:rPr kumimoji="1" lang="en-US" altLang="ja-JP" sz="1100"/>
            <a:t>1</a:t>
          </a:r>
          <a:r>
            <a:rPr kumimoji="1" lang="ja-JP" altLang="en-US" sz="1100"/>
            <a:t>または</a:t>
          </a:r>
          <a:r>
            <a:rPr kumimoji="1" lang="en-US" altLang="ja-JP" sz="1100"/>
            <a:t>3</a:t>
          </a:r>
          <a:r>
            <a:rPr kumimoji="1" lang="ja-JP" altLang="en-US" sz="1100"/>
            <a:t>を入力。</a:t>
          </a:r>
        </a:p>
      </xdr:txBody>
    </xdr:sp>
    <xdr:clientData/>
  </xdr:twoCellAnchor>
  <xdr:twoCellAnchor>
    <xdr:from>
      <xdr:col>11</xdr:col>
      <xdr:colOff>392906</xdr:colOff>
      <xdr:row>1</xdr:row>
      <xdr:rowOff>119063</xdr:rowOff>
    </xdr:from>
    <xdr:to>
      <xdr:col>20</xdr:col>
      <xdr:colOff>110376</xdr:colOff>
      <xdr:row>2</xdr:row>
      <xdr:rowOff>270236</xdr:rowOff>
    </xdr:to>
    <xdr:sp macro="" textlink="">
      <xdr:nvSpPr>
        <xdr:cNvPr id="11" name="角丸四角形吹き出し 10"/>
        <xdr:cNvSpPr/>
      </xdr:nvSpPr>
      <xdr:spPr>
        <a:xfrm>
          <a:off x="9882187" y="642938"/>
          <a:ext cx="3253627" cy="555986"/>
        </a:xfrm>
        <a:prstGeom prst="wedgeRoundRectCallout">
          <a:avLst>
            <a:gd name="adj1" fmla="val -88042"/>
            <a:gd name="adj2" fmla="val 25390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評価を入力ドロップダウンより選択</a:t>
          </a:r>
          <a:endParaRPr kumimoji="1" lang="en-US" altLang="ja-JP" sz="1100"/>
        </a:p>
        <a:p>
          <a:pPr algn="ctr"/>
          <a:r>
            <a:rPr kumimoji="1" lang="ja-JP" altLang="en-US" sz="1100"/>
            <a:t>（評価</a:t>
          </a:r>
          <a:r>
            <a:rPr kumimoji="1" lang="en-US" altLang="ja-JP" sz="1100"/>
            <a:t>【S】</a:t>
          </a:r>
          <a:r>
            <a:rPr kumimoji="1" lang="ja-JP" altLang="en-US" sz="1100"/>
            <a:t>は</a:t>
          </a:r>
          <a:r>
            <a:rPr kumimoji="1" lang="en-US" altLang="ja-JP" sz="1100"/>
            <a:t>【A】</a:t>
          </a:r>
          <a:r>
            <a:rPr kumimoji="1" lang="ja-JP" altLang="en-US" sz="1100"/>
            <a:t>で入力）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09"/>
  <sheetViews>
    <sheetView topLeftCell="A55" zoomScale="80" zoomScaleNormal="80" zoomScaleSheetLayoutView="80" workbookViewId="0">
      <selection activeCell="H92" sqref="H92"/>
    </sheetView>
  </sheetViews>
  <sheetFormatPr defaultRowHeight="13.5" x14ac:dyDescent="0.15"/>
  <cols>
    <col min="1" max="1" width="4.625" style="1" customWidth="1"/>
    <col min="2" max="2" width="12.625" style="1" customWidth="1"/>
    <col min="3" max="3" width="38" style="1" customWidth="1"/>
    <col min="4" max="4" width="31.5" style="1" customWidth="1"/>
    <col min="5" max="5" width="1.875" style="1" customWidth="1"/>
    <col min="6" max="6" width="3.875" style="1" customWidth="1"/>
    <col min="7" max="7" width="1.875" style="1" customWidth="1"/>
    <col min="8" max="8" width="15.625" style="1" customWidth="1"/>
    <col min="9" max="9" width="5.625" style="1" customWidth="1"/>
    <col min="10" max="10" width="3.125" style="1" customWidth="1"/>
    <col min="11" max="11" width="5.625" style="158" customWidth="1"/>
    <col min="12" max="12" width="7.625" style="158" customWidth="1"/>
    <col min="13" max="13" width="4.25" style="158" customWidth="1"/>
    <col min="14" max="14" width="4.125" style="158" customWidth="1"/>
    <col min="15" max="16" width="4.25" style="158" customWidth="1"/>
    <col min="17" max="17" width="4.125" style="158" customWidth="1"/>
    <col min="18" max="18" width="4.25" style="158" customWidth="1"/>
    <col min="19" max="19" width="9" style="1"/>
    <col min="20" max="20" width="4.625" style="1" customWidth="1"/>
    <col min="21" max="21" width="12.625" style="1" customWidth="1"/>
    <col min="22" max="22" width="38" style="1" customWidth="1"/>
    <col min="23" max="23" width="40.25" style="1" bestFit="1" customWidth="1"/>
    <col min="24" max="24" width="1.875" style="1" customWidth="1"/>
    <col min="25" max="25" width="3.875" style="1" customWidth="1"/>
    <col min="26" max="26" width="1.875" style="1" customWidth="1"/>
    <col min="27" max="27" width="15.625" style="1" customWidth="1"/>
    <col min="28" max="28" width="5.625" style="1" customWidth="1"/>
    <col min="29" max="29" width="3.125" style="1" customWidth="1"/>
    <col min="30" max="30" width="5.625" style="1" customWidth="1"/>
    <col min="31" max="31" width="7.625" style="251" customWidth="1"/>
    <col min="32" max="32" width="4.125" style="1" customWidth="1"/>
    <col min="33" max="35" width="4.25" style="1" customWidth="1"/>
    <col min="36" max="36" width="4.125" style="1" customWidth="1"/>
    <col min="37" max="37" width="4.625" style="1" customWidth="1"/>
    <col min="38" max="16384" width="9" style="1"/>
  </cols>
  <sheetData>
    <row r="1" spans="1:38" ht="41.25" customHeight="1" thickBot="1" x14ac:dyDescent="0.2">
      <c r="A1" s="465" t="s">
        <v>0</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c r="AH1" s="465"/>
      <c r="AI1" s="465"/>
      <c r="AJ1" s="465"/>
      <c r="AK1" s="465"/>
    </row>
    <row r="2" spans="1:38" ht="31.5" customHeight="1" x14ac:dyDescent="0.15">
      <c r="A2" s="2" t="s">
        <v>1</v>
      </c>
      <c r="B2" s="3"/>
      <c r="C2" s="3"/>
      <c r="D2" s="3"/>
      <c r="E2" s="3"/>
      <c r="F2" s="3"/>
      <c r="G2" s="3"/>
      <c r="H2" s="3"/>
      <c r="I2" s="3"/>
      <c r="J2" s="3"/>
      <c r="K2" s="3"/>
      <c r="L2" s="3"/>
      <c r="M2" s="3"/>
      <c r="N2" s="3"/>
      <c r="O2" s="3"/>
      <c r="P2" s="3"/>
      <c r="Q2" s="3"/>
      <c r="R2" s="3"/>
      <c r="S2" s="3"/>
      <c r="T2" s="3"/>
      <c r="U2" s="3"/>
      <c r="W2" s="4"/>
      <c r="X2" s="5"/>
      <c r="Y2" s="466" t="s">
        <v>2</v>
      </c>
      <c r="Z2" s="467"/>
      <c r="AA2" s="467"/>
      <c r="AB2" s="467"/>
      <c r="AC2" s="467"/>
      <c r="AD2" s="468" t="s">
        <v>3</v>
      </c>
      <c r="AE2" s="467"/>
      <c r="AF2" s="467"/>
      <c r="AG2" s="467"/>
      <c r="AH2" s="467"/>
      <c r="AI2" s="467"/>
      <c r="AJ2" s="467"/>
      <c r="AK2" s="469"/>
    </row>
    <row r="3" spans="1:38" ht="31.5" customHeight="1" thickBot="1" x14ac:dyDescent="0.2">
      <c r="A3" s="6"/>
      <c r="B3" s="3"/>
      <c r="C3" s="3"/>
      <c r="D3" s="3"/>
      <c r="E3" s="3"/>
      <c r="F3" s="3"/>
      <c r="G3" s="3"/>
      <c r="H3" s="3"/>
      <c r="I3" s="3"/>
      <c r="J3" s="3"/>
      <c r="K3" s="3"/>
      <c r="L3" s="3"/>
      <c r="M3" s="3"/>
      <c r="N3" s="3"/>
      <c r="O3" s="3"/>
      <c r="P3" s="3"/>
      <c r="Q3" s="3"/>
      <c r="R3" s="3"/>
      <c r="S3" s="3"/>
      <c r="T3" s="3"/>
      <c r="U3" s="3"/>
      <c r="W3" s="7" t="s">
        <v>167</v>
      </c>
      <c r="X3" s="5"/>
      <c r="Y3" s="470"/>
      <c r="Z3" s="471"/>
      <c r="AA3" s="471"/>
      <c r="AB3" s="471"/>
      <c r="AC3" s="471"/>
      <c r="AD3" s="472"/>
      <c r="AE3" s="471"/>
      <c r="AF3" s="471"/>
      <c r="AG3" s="471"/>
      <c r="AH3" s="471"/>
      <c r="AI3" s="471"/>
      <c r="AJ3" s="471"/>
      <c r="AK3" s="473"/>
    </row>
    <row r="4" spans="1:38" ht="9.9499999999999993" customHeight="1" thickBot="1" x14ac:dyDescent="0.2">
      <c r="D4" s="8"/>
      <c r="E4" s="8"/>
      <c r="F4" s="8"/>
      <c r="G4" s="8"/>
      <c r="H4" s="8"/>
      <c r="I4" s="8"/>
      <c r="J4" s="8"/>
      <c r="K4" s="8"/>
      <c r="L4" s="8"/>
      <c r="M4" s="8"/>
      <c r="N4" s="8"/>
      <c r="O4" s="8"/>
      <c r="P4" s="8"/>
      <c r="Q4" s="8"/>
      <c r="R4" s="8"/>
      <c r="S4" s="8"/>
      <c r="T4" s="8"/>
      <c r="U4" s="8"/>
      <c r="V4" s="8"/>
      <c r="W4" s="9"/>
      <c r="X4" s="9"/>
      <c r="Y4" s="9"/>
      <c r="Z4" s="9"/>
      <c r="AA4" s="9"/>
      <c r="AB4" s="9"/>
      <c r="AC4" s="9"/>
      <c r="AD4" s="10"/>
      <c r="AE4" s="10"/>
      <c r="AF4" s="10"/>
      <c r="AG4" s="10"/>
      <c r="AH4" s="10"/>
      <c r="AI4" s="10"/>
      <c r="AJ4" s="10"/>
    </row>
    <row r="5" spans="1:38" ht="58.5" customHeight="1" thickTop="1" thickBot="1" x14ac:dyDescent="0.2">
      <c r="A5" s="474" t="s">
        <v>4</v>
      </c>
      <c r="B5" s="475"/>
      <c r="C5" s="476"/>
      <c r="D5" s="477" t="s">
        <v>5</v>
      </c>
      <c r="E5" s="475"/>
      <c r="F5" s="475"/>
      <c r="G5" s="475"/>
      <c r="H5" s="11" t="s">
        <v>6</v>
      </c>
      <c r="I5" s="478" t="s">
        <v>7</v>
      </c>
      <c r="J5" s="479"/>
      <c r="K5" s="480"/>
      <c r="L5" s="12" t="s">
        <v>8</v>
      </c>
      <c r="M5" s="481" t="s">
        <v>9</v>
      </c>
      <c r="N5" s="479"/>
      <c r="O5" s="482"/>
      <c r="P5" s="478" t="s">
        <v>10</v>
      </c>
      <c r="Q5" s="479"/>
      <c r="R5" s="483"/>
      <c r="T5" s="474" t="s">
        <v>4</v>
      </c>
      <c r="U5" s="475"/>
      <c r="V5" s="476"/>
      <c r="W5" s="484" t="s">
        <v>11</v>
      </c>
      <c r="X5" s="485"/>
      <c r="Y5" s="485"/>
      <c r="Z5" s="485"/>
      <c r="AA5" s="11" t="s">
        <v>6</v>
      </c>
      <c r="AB5" s="478" t="s">
        <v>7</v>
      </c>
      <c r="AC5" s="479"/>
      <c r="AD5" s="480"/>
      <c r="AE5" s="12" t="s">
        <v>8</v>
      </c>
      <c r="AF5" s="481" t="s">
        <v>9</v>
      </c>
      <c r="AG5" s="479"/>
      <c r="AH5" s="482"/>
      <c r="AI5" s="478" t="s">
        <v>10</v>
      </c>
      <c r="AJ5" s="479"/>
      <c r="AK5" s="483"/>
    </row>
    <row r="6" spans="1:38" ht="20.100000000000001" customHeight="1" x14ac:dyDescent="0.15">
      <c r="A6" s="517" t="s">
        <v>12</v>
      </c>
      <c r="B6" s="499" t="s">
        <v>13</v>
      </c>
      <c r="C6" s="500"/>
      <c r="D6" s="13" t="s">
        <v>14</v>
      </c>
      <c r="E6" s="14" t="s">
        <v>15</v>
      </c>
      <c r="F6" s="15">
        <v>1</v>
      </c>
      <c r="G6" s="16" t="s">
        <v>16</v>
      </c>
      <c r="H6" s="513" t="s">
        <v>17</v>
      </c>
      <c r="I6" s="329"/>
      <c r="J6" s="17" t="str">
        <f t="shared" ref="J6:J67" si="0">IF(ASC(UPPER(I6))="A",5,IF(ASC(UPPER(I6))="B",4,IF(ASC(UPPER(I6))="C",3,IF(ASC(UPPER(I6))="D",2,IF(ASC(UPPER(I6))="K",0,IF(ASC(UPPER(I6))="","-","？"))))))</f>
        <v>-</v>
      </c>
      <c r="K6" s="18">
        <f>IF(I6="A",2,IF(I6="B",2,IF(I6="C",2,IF(I6="N",2,))))</f>
        <v>0</v>
      </c>
      <c r="L6" s="492">
        <f>SUM(K6:K12)</f>
        <v>0</v>
      </c>
      <c r="M6" s="19"/>
      <c r="N6" s="20"/>
      <c r="O6" s="21"/>
      <c r="P6" s="22"/>
      <c r="Q6" s="20"/>
      <c r="R6" s="23"/>
      <c r="T6" s="517" t="s">
        <v>18</v>
      </c>
      <c r="U6" s="539" t="s">
        <v>19</v>
      </c>
      <c r="V6" s="540"/>
      <c r="W6" s="24" t="s">
        <v>174</v>
      </c>
      <c r="X6" s="14" t="s">
        <v>20</v>
      </c>
      <c r="Y6" s="15">
        <v>1</v>
      </c>
      <c r="Z6" s="25" t="s">
        <v>21</v>
      </c>
      <c r="AA6" s="520" t="s">
        <v>22</v>
      </c>
      <c r="AB6" s="329"/>
      <c r="AC6" s="26" t="str">
        <f t="shared" ref="AC6:AC43" si="1">IF(ASC(UPPER(AB6))="A",5,IF(ASC(UPPER(AB6))="B",4,IF(ASC(UPPER(AB6))="C",3,IF(ASC(UPPER(AB6))="D",2,IF(ASC(UPPER(AB6))="K",0,IF(ASC(UPPER(AB6))="","-","？"))))))</f>
        <v>-</v>
      </c>
      <c r="AD6" s="27">
        <f>IF(AB6="A",3,IF(AB6="B",3,IF(AB6="C",3,IF(AB6="N",3,))))</f>
        <v>0</v>
      </c>
      <c r="AE6" s="492">
        <f>SUM(AD6:AD23)</f>
        <v>0</v>
      </c>
      <c r="AF6" s="28"/>
      <c r="AG6" s="29"/>
      <c r="AH6" s="30"/>
      <c r="AI6" s="31"/>
      <c r="AJ6" s="32"/>
      <c r="AK6" s="157"/>
    </row>
    <row r="7" spans="1:38" ht="20.100000000000001" customHeight="1" x14ac:dyDescent="0.15">
      <c r="A7" s="518"/>
      <c r="B7" s="501"/>
      <c r="C7" s="502"/>
      <c r="D7" s="33" t="s">
        <v>23</v>
      </c>
      <c r="E7" s="34" t="s">
        <v>15</v>
      </c>
      <c r="F7" s="35">
        <v>1</v>
      </c>
      <c r="G7" s="36" t="s">
        <v>16</v>
      </c>
      <c r="H7" s="495"/>
      <c r="I7" s="338"/>
      <c r="J7" s="38" t="str">
        <f t="shared" si="0"/>
        <v>-</v>
      </c>
      <c r="K7" s="39">
        <f>IF(I7="A",1,IF(I7="B",1,IF(I7="C",1,IF(I7="N",1,))))</f>
        <v>0</v>
      </c>
      <c r="L7" s="493"/>
      <c r="M7" s="40"/>
      <c r="N7" s="41"/>
      <c r="O7" s="42"/>
      <c r="P7" s="43"/>
      <c r="Q7" s="41"/>
      <c r="R7" s="44"/>
      <c r="T7" s="518"/>
      <c r="U7" s="541"/>
      <c r="V7" s="542"/>
      <c r="W7" s="33" t="s">
        <v>175</v>
      </c>
      <c r="X7" s="34" t="s">
        <v>15</v>
      </c>
      <c r="Y7" s="45">
        <v>1</v>
      </c>
      <c r="Z7" s="36" t="s">
        <v>16</v>
      </c>
      <c r="AA7" s="515"/>
      <c r="AB7" s="338"/>
      <c r="AC7" s="38" t="str">
        <f t="shared" si="1"/>
        <v>-</v>
      </c>
      <c r="AD7" s="46">
        <f>IF(AB7="A",2,IF(AB7="B",2,IF(AB7="C",2,IF(AB7="N",2,))))</f>
        <v>0</v>
      </c>
      <c r="AE7" s="493"/>
      <c r="AF7" s="28"/>
      <c r="AG7" s="29"/>
      <c r="AH7" s="30"/>
      <c r="AI7" s="47"/>
      <c r="AJ7" s="48"/>
      <c r="AK7" s="159"/>
    </row>
    <row r="8" spans="1:38" ht="20.100000000000001" customHeight="1" x14ac:dyDescent="0.15">
      <c r="A8" s="518"/>
      <c r="B8" s="501"/>
      <c r="C8" s="502"/>
      <c r="D8" s="33" t="s">
        <v>24</v>
      </c>
      <c r="E8" s="34" t="s">
        <v>15</v>
      </c>
      <c r="F8" s="35">
        <v>1</v>
      </c>
      <c r="G8" s="36" t="s">
        <v>16</v>
      </c>
      <c r="H8" s="495"/>
      <c r="I8" s="338"/>
      <c r="J8" s="38" t="str">
        <f t="shared" si="0"/>
        <v>-</v>
      </c>
      <c r="K8" s="39">
        <f>IF(I8="A",1,IF(I8="B",1,IF(I8="C",1,IF(I8="N",1,))))</f>
        <v>0</v>
      </c>
      <c r="L8" s="493"/>
      <c r="M8" s="40"/>
      <c r="N8" s="41"/>
      <c r="O8" s="42"/>
      <c r="P8" s="43"/>
      <c r="Q8" s="41"/>
      <c r="R8" s="44"/>
      <c r="T8" s="518"/>
      <c r="U8" s="541"/>
      <c r="V8" s="542"/>
      <c r="W8" s="33" t="s">
        <v>176</v>
      </c>
      <c r="X8" s="34" t="s">
        <v>15</v>
      </c>
      <c r="Y8" s="45">
        <v>1</v>
      </c>
      <c r="Z8" s="36" t="s">
        <v>16</v>
      </c>
      <c r="AA8" s="515"/>
      <c r="AB8" s="338"/>
      <c r="AC8" s="38" t="str">
        <f t="shared" si="1"/>
        <v>-</v>
      </c>
      <c r="AD8" s="46">
        <f t="shared" ref="AD8:AD26" si="2">IF(AB8="A",2,IF(AB8="B",2,IF(AB8="C",2,IF(AB8="N",2,))))</f>
        <v>0</v>
      </c>
      <c r="AE8" s="493"/>
      <c r="AF8" s="28"/>
      <c r="AG8" s="29"/>
      <c r="AH8" s="30"/>
      <c r="AI8" s="47"/>
      <c r="AJ8" s="48"/>
      <c r="AK8" s="159"/>
    </row>
    <row r="9" spans="1:38" ht="20.100000000000001" customHeight="1" x14ac:dyDescent="0.15">
      <c r="A9" s="518"/>
      <c r="B9" s="501"/>
      <c r="C9" s="502"/>
      <c r="D9" s="49" t="s">
        <v>25</v>
      </c>
      <c r="E9" s="34" t="s">
        <v>15</v>
      </c>
      <c r="F9" s="35">
        <v>1</v>
      </c>
      <c r="G9" s="36" t="s">
        <v>16</v>
      </c>
      <c r="H9" s="495"/>
      <c r="I9" s="338"/>
      <c r="J9" s="38" t="str">
        <f t="shared" si="0"/>
        <v>-</v>
      </c>
      <c r="K9" s="39">
        <f t="shared" ref="K9:K67" si="3">IF(I9="A",2,IF(I9="B",2,IF(I9="C",2,IF(I9="N",2,))))</f>
        <v>0</v>
      </c>
      <c r="L9" s="493"/>
      <c r="M9" s="50"/>
      <c r="N9" s="375">
        <f>P98</f>
        <v>0</v>
      </c>
      <c r="O9" s="52" t="str">
        <f>IF(COUNTIF(J6:J10,"&gt;2")&lt;5,"未達","")</f>
        <v>未達</v>
      </c>
      <c r="P9" s="43"/>
      <c r="Q9" s="41"/>
      <c r="R9" s="44"/>
      <c r="T9" s="518"/>
      <c r="U9" s="541"/>
      <c r="V9" s="542"/>
      <c r="W9" s="33" t="s">
        <v>177</v>
      </c>
      <c r="X9" s="34" t="s">
        <v>15</v>
      </c>
      <c r="Y9" s="45">
        <v>1</v>
      </c>
      <c r="Z9" s="36" t="s">
        <v>16</v>
      </c>
      <c r="AA9" s="515"/>
      <c r="AB9" s="338"/>
      <c r="AC9" s="38" t="str">
        <f t="shared" si="1"/>
        <v>-</v>
      </c>
      <c r="AD9" s="46">
        <f>IF(AB9="A",2,IF(AB9="B",2,IF(AB9="C",2,IF(AB9="N",2,))))</f>
        <v>0</v>
      </c>
      <c r="AE9" s="493"/>
      <c r="AF9" s="28"/>
      <c r="AG9" s="29"/>
      <c r="AH9" s="30"/>
      <c r="AI9" s="47"/>
      <c r="AJ9" s="48"/>
      <c r="AK9" s="159"/>
    </row>
    <row r="10" spans="1:38" ht="20.100000000000001" customHeight="1" x14ac:dyDescent="0.15">
      <c r="A10" s="518"/>
      <c r="B10" s="501"/>
      <c r="C10" s="502"/>
      <c r="D10" s="53" t="s">
        <v>26</v>
      </c>
      <c r="E10" s="54" t="s">
        <v>15</v>
      </c>
      <c r="F10" s="55">
        <v>1</v>
      </c>
      <c r="G10" s="56" t="s">
        <v>16</v>
      </c>
      <c r="H10" s="496"/>
      <c r="I10" s="339"/>
      <c r="J10" s="57" t="str">
        <f t="shared" si="0"/>
        <v>-</v>
      </c>
      <c r="K10" s="58">
        <f>IF(I10="A",4,IF(I10="B",4,IF(I10="C",4,IF(I10="N",4,))))</f>
        <v>0</v>
      </c>
      <c r="L10" s="493"/>
      <c r="M10" s="59" t="s">
        <v>15</v>
      </c>
      <c r="N10" s="60">
        <f>O97*F10</f>
        <v>0</v>
      </c>
      <c r="O10" s="61" t="s">
        <v>16</v>
      </c>
      <c r="P10" s="43"/>
      <c r="Q10" s="41"/>
      <c r="R10" s="44"/>
      <c r="S10" s="62"/>
      <c r="T10" s="518"/>
      <c r="U10" s="541"/>
      <c r="V10" s="542"/>
      <c r="W10" s="49" t="s">
        <v>178</v>
      </c>
      <c r="X10" s="63" t="s">
        <v>15</v>
      </c>
      <c r="Y10" s="45">
        <v>1</v>
      </c>
      <c r="Z10" s="64" t="s">
        <v>16</v>
      </c>
      <c r="AA10" s="515"/>
      <c r="AB10" s="338"/>
      <c r="AC10" s="38" t="str">
        <f t="shared" si="1"/>
        <v>-</v>
      </c>
      <c r="AD10" s="46">
        <f>IF(AB10="A",1,IF(AB10="B",1,IF(AB10="C",1,IF(AB10="N",1,))))</f>
        <v>0</v>
      </c>
      <c r="AE10" s="493"/>
      <c r="AF10" s="28"/>
      <c r="AG10" s="29"/>
      <c r="AH10" s="30"/>
      <c r="AI10" s="47"/>
      <c r="AJ10" s="48"/>
      <c r="AK10" s="159"/>
      <c r="AL10" s="62"/>
    </row>
    <row r="11" spans="1:38" ht="20.100000000000001" customHeight="1" x14ac:dyDescent="0.15">
      <c r="A11" s="518"/>
      <c r="B11" s="501"/>
      <c r="C11" s="502"/>
      <c r="D11" s="65" t="s">
        <v>168</v>
      </c>
      <c r="E11" s="66" t="s">
        <v>15</v>
      </c>
      <c r="F11" s="67">
        <v>0.5</v>
      </c>
      <c r="G11" s="68" t="s">
        <v>16</v>
      </c>
      <c r="H11" s="494" t="s">
        <v>27</v>
      </c>
      <c r="I11" s="340"/>
      <c r="J11" s="69" t="str">
        <f t="shared" si="0"/>
        <v>-</v>
      </c>
      <c r="K11" s="70">
        <f t="shared" si="3"/>
        <v>0</v>
      </c>
      <c r="L11" s="493"/>
      <c r="M11" s="71"/>
      <c r="N11" s="72">
        <f>P111</f>
        <v>0</v>
      </c>
      <c r="O11" s="52" t="str">
        <f>IF(COUNTIF(J11:J12,"&gt;2")&lt;1,"未達","")</f>
        <v>未達</v>
      </c>
      <c r="P11" s="546" t="str">
        <f>IF(Q12="-","-",IF(Q12&gt;5,"？",IF(Q12=5,"AAA",IF(Q12&gt;=4.5,"AA",IF(Q12&gt;=4,"A",IF(Q12&gt;=3.5,"B",IF(Q12&gt;=3,"C","？")))))))</f>
        <v>-</v>
      </c>
      <c r="Q11" s="547"/>
      <c r="R11" s="548"/>
      <c r="S11" s="62"/>
      <c r="T11" s="518"/>
      <c r="U11" s="541"/>
      <c r="V11" s="542"/>
      <c r="W11" s="53" t="s">
        <v>179</v>
      </c>
      <c r="X11" s="34" t="s">
        <v>15</v>
      </c>
      <c r="Y11" s="45">
        <v>1</v>
      </c>
      <c r="Z11" s="36" t="s">
        <v>16</v>
      </c>
      <c r="AA11" s="515"/>
      <c r="AB11" s="338"/>
      <c r="AC11" s="38" t="str">
        <f t="shared" si="1"/>
        <v>-</v>
      </c>
      <c r="AD11" s="46">
        <f t="shared" ref="AD11" si="4">IF(AB11="A",2,IF(AB11="B",2,IF(AB11="C",2,IF(AB11="N",2,))))</f>
        <v>0</v>
      </c>
      <c r="AE11" s="493"/>
      <c r="AF11" s="74"/>
      <c r="AG11" s="375">
        <f>AL98</f>
        <v>0</v>
      </c>
      <c r="AH11" s="52" t="str">
        <f>IF(COUNTIF(AC6:AC12,"&gt;2")&lt;7,"未達","")</f>
        <v>未達</v>
      </c>
      <c r="AI11" s="47"/>
      <c r="AJ11" s="48"/>
      <c r="AK11" s="159"/>
    </row>
    <row r="12" spans="1:38" ht="20.100000000000001" customHeight="1" thickBot="1" x14ac:dyDescent="0.2">
      <c r="A12" s="519"/>
      <c r="B12" s="503"/>
      <c r="C12" s="504"/>
      <c r="D12" s="75" t="s">
        <v>169</v>
      </c>
      <c r="E12" s="76" t="s">
        <v>15</v>
      </c>
      <c r="F12" s="77">
        <v>0.5</v>
      </c>
      <c r="G12" s="78" t="s">
        <v>16</v>
      </c>
      <c r="H12" s="545"/>
      <c r="I12" s="341"/>
      <c r="J12" s="79" t="str">
        <f t="shared" si="0"/>
        <v>-</v>
      </c>
      <c r="K12" s="70">
        <f t="shared" si="3"/>
        <v>0</v>
      </c>
      <c r="L12" s="80" t="s">
        <v>28</v>
      </c>
      <c r="M12" s="81" t="s">
        <v>15</v>
      </c>
      <c r="N12" s="82">
        <f>O110*F12</f>
        <v>0</v>
      </c>
      <c r="O12" s="83" t="s">
        <v>16</v>
      </c>
      <c r="P12" s="84" t="s">
        <v>15</v>
      </c>
      <c r="Q12" s="85" t="str">
        <f>IF(SUM(N10,N12)=0,"-",ROUND((N9*F10+N11*F11)/SUM(N10,N12),1))</f>
        <v>-</v>
      </c>
      <c r="R12" s="86" t="s">
        <v>16</v>
      </c>
      <c r="S12" s="62"/>
      <c r="T12" s="518"/>
      <c r="U12" s="541"/>
      <c r="V12" s="542"/>
      <c r="W12" s="53" t="s">
        <v>180</v>
      </c>
      <c r="X12" s="87" t="s">
        <v>15</v>
      </c>
      <c r="Y12" s="88">
        <v>1</v>
      </c>
      <c r="Z12" s="89" t="s">
        <v>16</v>
      </c>
      <c r="AA12" s="521"/>
      <c r="AB12" s="342"/>
      <c r="AC12" s="90" t="str">
        <f t="shared" si="1"/>
        <v>-</v>
      </c>
      <c r="AD12" s="91">
        <f t="shared" si="2"/>
        <v>0</v>
      </c>
      <c r="AE12" s="493"/>
      <c r="AF12" s="59" t="s">
        <v>15</v>
      </c>
      <c r="AG12" s="60">
        <f>AK97*Y10</f>
        <v>0</v>
      </c>
      <c r="AH12" s="61" t="s">
        <v>16</v>
      </c>
      <c r="AI12" s="47"/>
      <c r="AJ12" s="48"/>
      <c r="AK12" s="159"/>
      <c r="AL12" s="62"/>
    </row>
    <row r="13" spans="1:38" ht="20.100000000000001" customHeight="1" x14ac:dyDescent="0.15">
      <c r="A13" s="517" t="s">
        <v>29</v>
      </c>
      <c r="B13" s="549" t="s">
        <v>30</v>
      </c>
      <c r="C13" s="500"/>
      <c r="D13" s="325" t="s">
        <v>164</v>
      </c>
      <c r="E13" s="326" t="s">
        <v>15</v>
      </c>
      <c r="F13" s="327">
        <v>1</v>
      </c>
      <c r="G13" s="328" t="s">
        <v>16</v>
      </c>
      <c r="H13" s="376" t="s">
        <v>31</v>
      </c>
      <c r="I13" s="329"/>
      <c r="J13" s="330" t="str">
        <f t="shared" si="0"/>
        <v>-</v>
      </c>
      <c r="K13" s="27">
        <f t="shared" si="3"/>
        <v>0</v>
      </c>
      <c r="L13" s="377">
        <f>SUM(K13:K14)</f>
        <v>0</v>
      </c>
      <c r="M13" s="50"/>
      <c r="N13" s="375">
        <f>P123</f>
        <v>0</v>
      </c>
      <c r="O13" s="52" t="str">
        <f>IF(COUNTIF(J13:J14,"&gt;2")&lt;1,"未達","")</f>
        <v>未達</v>
      </c>
      <c r="P13" s="546" t="str">
        <f>IF(Q14="-","-",IF(Q14&gt;5,"？",IF(Q14=5,"AAA",IF(Q14&gt;=4.5,"AA",IF(Q14&gt;=4,"A",IF(Q14&gt;=3.5,"B",IF(Q14&gt;=3,"C","？")))))))</f>
        <v>-</v>
      </c>
      <c r="Q13" s="547"/>
      <c r="R13" s="548"/>
      <c r="S13" s="62"/>
      <c r="T13" s="518"/>
      <c r="U13" s="541"/>
      <c r="V13" s="542"/>
      <c r="W13" s="346"/>
      <c r="X13" s="66" t="s">
        <v>15</v>
      </c>
      <c r="Y13" s="67">
        <v>1</v>
      </c>
      <c r="Z13" s="93" t="s">
        <v>16</v>
      </c>
      <c r="AA13" s="514" t="s">
        <v>204</v>
      </c>
      <c r="AB13" s="343"/>
      <c r="AC13" s="94" t="str">
        <f t="shared" si="1"/>
        <v>-</v>
      </c>
      <c r="AD13" s="95">
        <f t="shared" si="2"/>
        <v>0</v>
      </c>
      <c r="AE13" s="493"/>
      <c r="AF13" s="28"/>
      <c r="AG13" s="29"/>
      <c r="AH13" s="30"/>
      <c r="AI13" s="47"/>
      <c r="AJ13" s="48"/>
      <c r="AK13" s="159"/>
      <c r="AL13" s="62"/>
    </row>
    <row r="14" spans="1:38" ht="20.100000000000001" customHeight="1" thickBot="1" x14ac:dyDescent="0.2">
      <c r="A14" s="519"/>
      <c r="B14" s="550"/>
      <c r="C14" s="504"/>
      <c r="D14" s="331" t="s">
        <v>165</v>
      </c>
      <c r="E14" s="332" t="s">
        <v>48</v>
      </c>
      <c r="F14" s="333">
        <v>1</v>
      </c>
      <c r="G14" s="334" t="s">
        <v>49</v>
      </c>
      <c r="H14" s="335" t="s">
        <v>166</v>
      </c>
      <c r="I14" s="336"/>
      <c r="J14" s="380" t="str">
        <f t="shared" si="0"/>
        <v>-</v>
      </c>
      <c r="K14" s="379">
        <f t="shared" si="3"/>
        <v>0</v>
      </c>
      <c r="L14" s="98" t="s">
        <v>32</v>
      </c>
      <c r="M14" s="81" t="s">
        <v>15</v>
      </c>
      <c r="N14" s="82">
        <f>O122*F13</f>
        <v>0</v>
      </c>
      <c r="O14" s="83" t="s">
        <v>16</v>
      </c>
      <c r="P14" s="84" t="s">
        <v>15</v>
      </c>
      <c r="Q14" s="85" t="str">
        <f>IF(SUM(N14)=0,"-",ROUND((N13*F13)/SUM(N14),1))</f>
        <v>-</v>
      </c>
      <c r="R14" s="86" t="s">
        <v>16</v>
      </c>
      <c r="S14" s="62"/>
      <c r="T14" s="518"/>
      <c r="U14" s="541"/>
      <c r="V14" s="542"/>
      <c r="W14" s="347"/>
      <c r="X14" s="87" t="s">
        <v>15</v>
      </c>
      <c r="Y14" s="99">
        <v>1</v>
      </c>
      <c r="Z14" s="100" t="s">
        <v>16</v>
      </c>
      <c r="AA14" s="515"/>
      <c r="AB14" s="338"/>
      <c r="AC14" s="38" t="str">
        <f t="shared" si="1"/>
        <v>-</v>
      </c>
      <c r="AD14" s="46">
        <f t="shared" si="2"/>
        <v>0</v>
      </c>
      <c r="AE14" s="493"/>
      <c r="AF14" s="101"/>
      <c r="AG14" s="29"/>
      <c r="AH14" s="29"/>
      <c r="AI14" s="47"/>
      <c r="AJ14" s="48"/>
      <c r="AK14" s="159"/>
      <c r="AL14" s="62"/>
    </row>
    <row r="15" spans="1:38" ht="20.100000000000001" customHeight="1" x14ac:dyDescent="0.15">
      <c r="A15" s="517" t="s">
        <v>33</v>
      </c>
      <c r="B15" s="499" t="s">
        <v>34</v>
      </c>
      <c r="C15" s="500"/>
      <c r="D15" s="505" t="s">
        <v>170</v>
      </c>
      <c r="E15" s="507" t="s">
        <v>15</v>
      </c>
      <c r="F15" s="509">
        <v>1</v>
      </c>
      <c r="G15" s="511" t="s">
        <v>16</v>
      </c>
      <c r="H15" s="513" t="s">
        <v>35</v>
      </c>
      <c r="I15" s="486"/>
      <c r="J15" s="488" t="str">
        <f t="shared" si="0"/>
        <v>-</v>
      </c>
      <c r="K15" s="490">
        <f>IF(I15="A",2,IF(I15="B",2,IF(I15="C",2,IF(I15="N",2,))))</f>
        <v>0</v>
      </c>
      <c r="L15" s="492">
        <f>SUM(K15:K21)</f>
        <v>0</v>
      </c>
      <c r="M15" s="102"/>
      <c r="N15" s="375">
        <f>P135</f>
        <v>0</v>
      </c>
      <c r="O15" s="52" t="str">
        <f>IF(COUNTIF(J15:J16,"&gt;2")&lt;1,"未達","")</f>
        <v>未達</v>
      </c>
      <c r="P15" s="22"/>
      <c r="Q15" s="20"/>
      <c r="R15" s="23"/>
      <c r="S15" s="62"/>
      <c r="T15" s="518"/>
      <c r="U15" s="541"/>
      <c r="V15" s="542"/>
      <c r="W15" s="348"/>
      <c r="X15" s="34" t="s">
        <v>15</v>
      </c>
      <c r="Y15" s="35">
        <v>1</v>
      </c>
      <c r="Z15" s="103" t="s">
        <v>21</v>
      </c>
      <c r="AA15" s="515"/>
      <c r="AB15" s="338"/>
      <c r="AC15" s="38" t="str">
        <f t="shared" si="1"/>
        <v>-</v>
      </c>
      <c r="AD15" s="46">
        <f t="shared" si="2"/>
        <v>0</v>
      </c>
      <c r="AE15" s="493"/>
      <c r="AF15" s="101"/>
      <c r="AG15" s="29"/>
      <c r="AH15" s="29"/>
      <c r="AI15" s="47"/>
      <c r="AJ15" s="48"/>
      <c r="AK15" s="159"/>
      <c r="AL15" s="62"/>
    </row>
    <row r="16" spans="1:38" ht="20.100000000000001" customHeight="1" x14ac:dyDescent="0.15">
      <c r="A16" s="518"/>
      <c r="B16" s="501"/>
      <c r="C16" s="502"/>
      <c r="D16" s="506"/>
      <c r="E16" s="508"/>
      <c r="F16" s="510"/>
      <c r="G16" s="512"/>
      <c r="H16" s="496"/>
      <c r="I16" s="487"/>
      <c r="J16" s="489"/>
      <c r="K16" s="491"/>
      <c r="L16" s="493"/>
      <c r="M16" s="104" t="s">
        <v>15</v>
      </c>
      <c r="N16" s="105">
        <f>O134*F15</f>
        <v>0</v>
      </c>
      <c r="O16" s="106" t="s">
        <v>16</v>
      </c>
      <c r="P16" s="107"/>
      <c r="Q16" s="108"/>
      <c r="R16" s="109"/>
      <c r="S16" s="62"/>
      <c r="T16" s="518"/>
      <c r="U16" s="541"/>
      <c r="V16" s="542"/>
      <c r="W16" s="347"/>
      <c r="X16" s="87" t="s">
        <v>15</v>
      </c>
      <c r="Y16" s="99">
        <v>1</v>
      </c>
      <c r="Z16" s="100" t="s">
        <v>16</v>
      </c>
      <c r="AA16" s="515"/>
      <c r="AB16" s="338"/>
      <c r="AC16" s="38" t="str">
        <f t="shared" si="1"/>
        <v>-</v>
      </c>
      <c r="AD16" s="46">
        <f t="shared" si="2"/>
        <v>0</v>
      </c>
      <c r="AE16" s="493"/>
      <c r="AI16" s="47"/>
      <c r="AJ16" s="48"/>
      <c r="AK16" s="159"/>
      <c r="AL16" s="62"/>
    </row>
    <row r="17" spans="1:38" ht="20.100000000000001" customHeight="1" x14ac:dyDescent="0.15">
      <c r="A17" s="518"/>
      <c r="B17" s="501"/>
      <c r="C17" s="502"/>
      <c r="D17" s="65" t="s">
        <v>171</v>
      </c>
      <c r="E17" s="63" t="s">
        <v>15</v>
      </c>
      <c r="F17" s="110">
        <v>0.5</v>
      </c>
      <c r="G17" s="64" t="s">
        <v>16</v>
      </c>
      <c r="H17" s="494" t="s">
        <v>27</v>
      </c>
      <c r="I17" s="340"/>
      <c r="J17" s="94" t="str">
        <f t="shared" si="0"/>
        <v>-</v>
      </c>
      <c r="K17" s="111">
        <f t="shared" si="3"/>
        <v>0</v>
      </c>
      <c r="L17" s="493"/>
      <c r="M17" s="112"/>
      <c r="N17" s="113"/>
      <c r="O17" s="114"/>
      <c r="P17" s="107"/>
      <c r="Q17" s="108"/>
      <c r="R17" s="109"/>
      <c r="S17" s="62"/>
      <c r="T17" s="518"/>
      <c r="U17" s="541"/>
      <c r="V17" s="542"/>
      <c r="W17" s="348"/>
      <c r="X17" s="34" t="s">
        <v>15</v>
      </c>
      <c r="Y17" s="35">
        <v>1</v>
      </c>
      <c r="Z17" s="103" t="s">
        <v>16</v>
      </c>
      <c r="AA17" s="515"/>
      <c r="AB17" s="338"/>
      <c r="AC17" s="38" t="str">
        <f t="shared" si="1"/>
        <v>-</v>
      </c>
      <c r="AD17" s="46">
        <f t="shared" si="2"/>
        <v>0</v>
      </c>
      <c r="AE17" s="493"/>
      <c r="AI17" s="47"/>
      <c r="AJ17" s="48"/>
      <c r="AK17" s="159"/>
      <c r="AL17" s="62"/>
    </row>
    <row r="18" spans="1:38" ht="20.100000000000001" customHeight="1" x14ac:dyDescent="0.15">
      <c r="A18" s="518"/>
      <c r="B18" s="501"/>
      <c r="C18" s="502"/>
      <c r="D18" s="115" t="s">
        <v>172</v>
      </c>
      <c r="E18" s="34" t="s">
        <v>15</v>
      </c>
      <c r="F18" s="116">
        <v>0.5</v>
      </c>
      <c r="G18" s="36" t="s">
        <v>16</v>
      </c>
      <c r="H18" s="495"/>
      <c r="I18" s="338"/>
      <c r="J18" s="38" t="str">
        <f t="shared" si="0"/>
        <v>-</v>
      </c>
      <c r="K18" s="46">
        <f t="shared" si="3"/>
        <v>0</v>
      </c>
      <c r="L18" s="493"/>
      <c r="M18" s="50"/>
      <c r="N18" s="375">
        <f>P147</f>
        <v>0</v>
      </c>
      <c r="O18" s="52" t="str">
        <f>IF(COUNTIF(J17:J19,"&gt;2")&lt;1,"未達","")</f>
        <v>未達</v>
      </c>
      <c r="P18" s="107"/>
      <c r="Q18" s="108"/>
      <c r="R18" s="109"/>
      <c r="S18" s="62"/>
      <c r="T18" s="518"/>
      <c r="U18" s="541"/>
      <c r="V18" s="542"/>
      <c r="W18" s="349"/>
      <c r="X18" s="63" t="s">
        <v>15</v>
      </c>
      <c r="Y18" s="45">
        <v>1</v>
      </c>
      <c r="Z18" s="117" t="s">
        <v>16</v>
      </c>
      <c r="AA18" s="515"/>
      <c r="AB18" s="343"/>
      <c r="AC18" s="94" t="str">
        <f t="shared" si="1"/>
        <v>-</v>
      </c>
      <c r="AD18" s="118">
        <f t="shared" si="2"/>
        <v>0</v>
      </c>
      <c r="AE18" s="493"/>
      <c r="AF18" s="74"/>
      <c r="AG18" s="375">
        <f>AL110</f>
        <v>0</v>
      </c>
      <c r="AH18" s="52" t="str">
        <f>IF(AD13+AD14+AD15+AD16+AD17+AD18+AD19&lt;10,"未達","")</f>
        <v>未達</v>
      </c>
      <c r="AI18" s="47"/>
      <c r="AJ18" s="48"/>
      <c r="AK18" s="159"/>
      <c r="AL18" s="62"/>
    </row>
    <row r="19" spans="1:38" ht="20.100000000000001" customHeight="1" x14ac:dyDescent="0.15">
      <c r="A19" s="518"/>
      <c r="B19" s="501"/>
      <c r="C19" s="502"/>
      <c r="D19" s="53" t="s">
        <v>173</v>
      </c>
      <c r="E19" s="54" t="s">
        <v>15</v>
      </c>
      <c r="F19" s="119">
        <v>0.5</v>
      </c>
      <c r="G19" s="56" t="s">
        <v>16</v>
      </c>
      <c r="H19" s="496"/>
      <c r="I19" s="342"/>
      <c r="J19" s="57" t="str">
        <f t="shared" si="0"/>
        <v>-</v>
      </c>
      <c r="K19" s="378">
        <f t="shared" si="3"/>
        <v>0</v>
      </c>
      <c r="L19" s="493"/>
      <c r="M19" s="59" t="s">
        <v>15</v>
      </c>
      <c r="N19" s="60">
        <f>O146*F19</f>
        <v>0</v>
      </c>
      <c r="O19" s="61" t="s">
        <v>16</v>
      </c>
      <c r="P19" s="107"/>
      <c r="Q19" s="108"/>
      <c r="R19" s="109"/>
      <c r="S19" s="62"/>
      <c r="T19" s="518"/>
      <c r="U19" s="541"/>
      <c r="V19" s="542"/>
      <c r="W19" s="350"/>
      <c r="X19" s="87" t="s">
        <v>15</v>
      </c>
      <c r="Y19" s="99">
        <v>1</v>
      </c>
      <c r="Z19" s="100" t="s">
        <v>16</v>
      </c>
      <c r="AA19" s="521"/>
      <c r="AB19" s="336"/>
      <c r="AC19" s="57" t="str">
        <f t="shared" si="1"/>
        <v>-</v>
      </c>
      <c r="AD19" s="111">
        <f t="shared" si="2"/>
        <v>0</v>
      </c>
      <c r="AE19" s="493"/>
      <c r="AF19" s="59" t="s">
        <v>15</v>
      </c>
      <c r="AG19" s="60">
        <f>AK109*Y17</f>
        <v>0</v>
      </c>
      <c r="AH19" s="61" t="s">
        <v>16</v>
      </c>
      <c r="AI19" s="47"/>
      <c r="AJ19" s="48"/>
      <c r="AK19" s="159"/>
      <c r="AL19" s="62"/>
    </row>
    <row r="20" spans="1:38" ht="20.100000000000001" customHeight="1" x14ac:dyDescent="0.15">
      <c r="A20" s="518"/>
      <c r="B20" s="501"/>
      <c r="C20" s="502"/>
      <c r="D20" s="324" t="s">
        <v>37</v>
      </c>
      <c r="E20" s="63" t="s">
        <v>15</v>
      </c>
      <c r="F20" s="110">
        <v>0.5</v>
      </c>
      <c r="G20" s="64" t="s">
        <v>16</v>
      </c>
      <c r="H20" s="497" t="s">
        <v>186</v>
      </c>
      <c r="I20" s="340"/>
      <c r="J20" s="69" t="str">
        <f t="shared" si="0"/>
        <v>-</v>
      </c>
      <c r="K20" s="111">
        <f t="shared" si="3"/>
        <v>0</v>
      </c>
      <c r="L20" s="493"/>
      <c r="M20" s="50"/>
      <c r="N20" s="72">
        <f>P159</f>
        <v>0</v>
      </c>
      <c r="O20" s="52" t="str">
        <f>IF(COUNTIF(J20:J21,"&gt;2")&lt;2,"未達","")</f>
        <v>未達</v>
      </c>
      <c r="P20" s="462" t="str">
        <f>IF(Q21="-","-",IF(Q21&gt;5,"？",IF(Q21=5,"AAA",IF(Q21&gt;=4.5,"AA",IF(Q21&gt;=4,"A",IF(Q21&gt;=3.5,"B",IF(Q21&gt;=3,"C","？")))))))</f>
        <v>-</v>
      </c>
      <c r="Q20" s="463"/>
      <c r="R20" s="464"/>
      <c r="S20" s="62"/>
      <c r="T20" s="518"/>
      <c r="U20" s="541"/>
      <c r="V20" s="542"/>
      <c r="W20" s="65" t="s">
        <v>38</v>
      </c>
      <c r="X20" s="66" t="s">
        <v>15</v>
      </c>
      <c r="Y20" s="67">
        <v>1</v>
      </c>
      <c r="Z20" s="93" t="s">
        <v>16</v>
      </c>
      <c r="AA20" s="514" t="s">
        <v>39</v>
      </c>
      <c r="AB20" s="340"/>
      <c r="AC20" s="69" t="str">
        <f t="shared" si="1"/>
        <v>-</v>
      </c>
      <c r="AD20" s="121">
        <f t="shared" si="2"/>
        <v>0</v>
      </c>
      <c r="AE20" s="493"/>
      <c r="AF20" s="122"/>
      <c r="AG20" s="123"/>
      <c r="AH20" s="124"/>
      <c r="AI20" s="47"/>
      <c r="AJ20" s="48"/>
      <c r="AK20" s="159"/>
      <c r="AL20" s="62"/>
    </row>
    <row r="21" spans="1:38" ht="20.100000000000001" customHeight="1" thickBot="1" x14ac:dyDescent="0.2">
      <c r="A21" s="519"/>
      <c r="B21" s="503"/>
      <c r="C21" s="504"/>
      <c r="D21" s="337" t="s">
        <v>40</v>
      </c>
      <c r="E21" s="76" t="s">
        <v>15</v>
      </c>
      <c r="F21" s="77">
        <v>0.5</v>
      </c>
      <c r="G21" s="78" t="s">
        <v>16</v>
      </c>
      <c r="H21" s="498"/>
      <c r="I21" s="341"/>
      <c r="J21" s="79" t="str">
        <f t="shared" si="0"/>
        <v>-</v>
      </c>
      <c r="K21" s="125">
        <f t="shared" si="3"/>
        <v>0</v>
      </c>
      <c r="L21" s="98" t="s">
        <v>41</v>
      </c>
      <c r="M21" s="81" t="s">
        <v>15</v>
      </c>
      <c r="N21" s="82">
        <f>O158*F21</f>
        <v>0</v>
      </c>
      <c r="O21" s="83" t="s">
        <v>16</v>
      </c>
      <c r="P21" s="84" t="s">
        <v>15</v>
      </c>
      <c r="Q21" s="85" t="str">
        <f>IF((N16+N19+N21)=0,"-",IF(OR(J15="-",J15="？"),ROUND((N18*F18+N20*F20)/(N19+N21),1),ROUND((J15*F15+N18*F18+N20*F20)/(N16+N19+N21),1)))</f>
        <v>-</v>
      </c>
      <c r="R21" s="86" t="s">
        <v>16</v>
      </c>
      <c r="S21" s="62"/>
      <c r="T21" s="518"/>
      <c r="U21" s="541"/>
      <c r="V21" s="542"/>
      <c r="W21" s="115" t="s">
        <v>42</v>
      </c>
      <c r="X21" s="63" t="s">
        <v>15</v>
      </c>
      <c r="Y21" s="45">
        <v>1</v>
      </c>
      <c r="Z21" s="64" t="s">
        <v>16</v>
      </c>
      <c r="AA21" s="515"/>
      <c r="AB21" s="343"/>
      <c r="AC21" s="94" t="str">
        <f t="shared" si="1"/>
        <v>-</v>
      </c>
      <c r="AD21" s="95">
        <f t="shared" si="2"/>
        <v>0</v>
      </c>
      <c r="AE21" s="493"/>
      <c r="AF21" s="74"/>
      <c r="AG21" s="375"/>
      <c r="AH21" s="126"/>
      <c r="AI21" s="127"/>
      <c r="AJ21" s="128"/>
      <c r="AK21" s="166"/>
      <c r="AL21" s="62"/>
    </row>
    <row r="22" spans="1:38" ht="20.100000000000001" customHeight="1" x14ac:dyDescent="0.15">
      <c r="A22" s="517" t="s">
        <v>43</v>
      </c>
      <c r="B22" s="499" t="s">
        <v>44</v>
      </c>
      <c r="C22" s="500"/>
      <c r="D22" s="24" t="s">
        <v>45</v>
      </c>
      <c r="E22" s="14" t="s">
        <v>15</v>
      </c>
      <c r="F22" s="130">
        <v>1</v>
      </c>
      <c r="G22" s="16" t="s">
        <v>16</v>
      </c>
      <c r="H22" s="520" t="s">
        <v>46</v>
      </c>
      <c r="I22" s="329"/>
      <c r="J22" s="17" t="str">
        <f t="shared" si="0"/>
        <v>-</v>
      </c>
      <c r="K22" s="131">
        <f t="shared" si="3"/>
        <v>0</v>
      </c>
      <c r="L22" s="492">
        <f>SUM(K22:K67)</f>
        <v>0</v>
      </c>
      <c r="M22" s="19"/>
      <c r="N22" s="20"/>
      <c r="O22" s="21"/>
      <c r="P22" s="132"/>
      <c r="Q22" s="133"/>
      <c r="R22" s="134"/>
      <c r="S22" s="62"/>
      <c r="T22" s="518"/>
      <c r="U22" s="541"/>
      <c r="V22" s="542"/>
      <c r="W22" s="135" t="s">
        <v>47</v>
      </c>
      <c r="X22" s="136" t="s">
        <v>48</v>
      </c>
      <c r="Y22" s="88">
        <v>1</v>
      </c>
      <c r="Z22" s="137" t="s">
        <v>49</v>
      </c>
      <c r="AA22" s="515"/>
      <c r="AB22" s="336"/>
      <c r="AC22" s="138" t="str">
        <f t="shared" si="1"/>
        <v>-</v>
      </c>
      <c r="AD22" s="46">
        <f t="shared" si="2"/>
        <v>0</v>
      </c>
      <c r="AE22" s="493"/>
      <c r="AF22" s="74"/>
      <c r="AG22" s="375">
        <f>AL122</f>
        <v>0</v>
      </c>
      <c r="AH22" s="52" t="str">
        <f>IF(COUNTIF(AC20:AC23,"&gt;2")&lt;1,"未達","")</f>
        <v>未達</v>
      </c>
      <c r="AI22" s="462" t="str">
        <f>IF(AJ23="-","-",IF(AJ23&gt;5,"？",IF(AJ23=5,"AAA",IF(AJ23&gt;=4.5,"AA",IF(AJ23&gt;=4,"A",IF(AJ23&gt;=3.5,"B",IF(AJ23&gt;=3,"C","？")))))))</f>
        <v>-</v>
      </c>
      <c r="AJ22" s="463"/>
      <c r="AK22" s="464"/>
      <c r="AL22" s="62"/>
    </row>
    <row r="23" spans="1:38" ht="20.100000000000001" customHeight="1" thickBot="1" x14ac:dyDescent="0.2">
      <c r="A23" s="518"/>
      <c r="B23" s="501"/>
      <c r="C23" s="502"/>
      <c r="D23" s="139" t="s">
        <v>50</v>
      </c>
      <c r="E23" s="63" t="s">
        <v>48</v>
      </c>
      <c r="F23" s="140">
        <v>1</v>
      </c>
      <c r="G23" s="64" t="s">
        <v>49</v>
      </c>
      <c r="H23" s="515"/>
      <c r="I23" s="343"/>
      <c r="J23" s="141" t="str">
        <f t="shared" si="0"/>
        <v>-</v>
      </c>
      <c r="K23" s="131">
        <f t="shared" si="3"/>
        <v>0</v>
      </c>
      <c r="L23" s="493"/>
      <c r="M23" s="40"/>
      <c r="N23" s="41"/>
      <c r="O23" s="42"/>
      <c r="P23" s="142"/>
      <c r="Q23" s="143"/>
      <c r="R23" s="144"/>
      <c r="S23" s="62"/>
      <c r="T23" s="519"/>
      <c r="U23" s="543"/>
      <c r="V23" s="544"/>
      <c r="W23" s="145" t="s">
        <v>51</v>
      </c>
      <c r="X23" s="76" t="s">
        <v>15</v>
      </c>
      <c r="Y23" s="146">
        <v>1</v>
      </c>
      <c r="Z23" s="78" t="s">
        <v>16</v>
      </c>
      <c r="AA23" s="516"/>
      <c r="AB23" s="341"/>
      <c r="AC23" s="79" t="str">
        <f t="shared" si="1"/>
        <v>-</v>
      </c>
      <c r="AD23" s="118">
        <f t="shared" si="2"/>
        <v>0</v>
      </c>
      <c r="AE23" s="98" t="s">
        <v>52</v>
      </c>
      <c r="AF23" s="81" t="s">
        <v>15</v>
      </c>
      <c r="AG23" s="82">
        <f>AK121*Y23</f>
        <v>0</v>
      </c>
      <c r="AH23" s="83" t="s">
        <v>16</v>
      </c>
      <c r="AI23" s="147" t="s">
        <v>15</v>
      </c>
      <c r="AJ23" s="148" t="str">
        <f>IF((AG12+AG19+AG23)=0,"-",ROUND((AG11*Y12+AG18*Y19+AG22*Y21)/(AG12+AG19+AG23),1))</f>
        <v>-</v>
      </c>
      <c r="AK23" s="179" t="s">
        <v>16</v>
      </c>
      <c r="AL23" s="62"/>
    </row>
    <row r="24" spans="1:38" ht="20.100000000000001" customHeight="1" x14ac:dyDescent="0.15">
      <c r="A24" s="518"/>
      <c r="B24" s="501"/>
      <c r="C24" s="502"/>
      <c r="D24" s="33" t="s">
        <v>53</v>
      </c>
      <c r="E24" s="34" t="s">
        <v>48</v>
      </c>
      <c r="F24" s="149">
        <v>1</v>
      </c>
      <c r="G24" s="36" t="s">
        <v>49</v>
      </c>
      <c r="H24" s="515"/>
      <c r="I24" s="338"/>
      <c r="J24" s="38" t="str">
        <f t="shared" si="0"/>
        <v>-</v>
      </c>
      <c r="K24" s="46">
        <f t="shared" si="3"/>
        <v>0</v>
      </c>
      <c r="L24" s="493"/>
      <c r="M24" s="40"/>
      <c r="N24" s="41"/>
      <c r="O24" s="42"/>
      <c r="P24" s="142"/>
      <c r="Q24" s="143"/>
      <c r="R24" s="144"/>
      <c r="S24" s="62"/>
      <c r="T24" s="517" t="s">
        <v>54</v>
      </c>
      <c r="U24" s="539" t="s">
        <v>55</v>
      </c>
      <c r="V24" s="540"/>
      <c r="W24" s="150" t="s">
        <v>26</v>
      </c>
      <c r="X24" s="14" t="s">
        <v>15</v>
      </c>
      <c r="Y24" s="151">
        <v>1</v>
      </c>
      <c r="Z24" s="16" t="s">
        <v>16</v>
      </c>
      <c r="AA24" s="520" t="s">
        <v>17</v>
      </c>
      <c r="AB24" s="152">
        <f>I10</f>
        <v>0</v>
      </c>
      <c r="AC24" s="26" t="str">
        <f t="shared" si="1"/>
        <v>？</v>
      </c>
      <c r="AD24" s="153" t="s">
        <v>56</v>
      </c>
      <c r="AE24" s="492">
        <f>SUM(AD24:AD33)</f>
        <v>0</v>
      </c>
      <c r="AF24" s="154"/>
      <c r="AG24" s="155"/>
      <c r="AH24" s="156"/>
      <c r="AI24" s="31"/>
      <c r="AJ24" s="32"/>
      <c r="AK24" s="157"/>
      <c r="AL24" s="62"/>
    </row>
    <row r="25" spans="1:38" ht="20.100000000000001" customHeight="1" x14ac:dyDescent="0.15">
      <c r="A25" s="518"/>
      <c r="B25" s="501"/>
      <c r="C25" s="502"/>
      <c r="D25" s="49" t="s">
        <v>57</v>
      </c>
      <c r="E25" s="34" t="s">
        <v>48</v>
      </c>
      <c r="F25" s="149">
        <v>1</v>
      </c>
      <c r="G25" s="36" t="s">
        <v>49</v>
      </c>
      <c r="H25" s="515"/>
      <c r="I25" s="338"/>
      <c r="J25" s="38" t="str">
        <f t="shared" si="0"/>
        <v>-</v>
      </c>
      <c r="K25" s="46">
        <f t="shared" si="3"/>
        <v>0</v>
      </c>
      <c r="L25" s="493"/>
      <c r="P25" s="142"/>
      <c r="Q25" s="143"/>
      <c r="R25" s="144"/>
      <c r="S25" s="62"/>
      <c r="T25" s="518"/>
      <c r="U25" s="541"/>
      <c r="V25" s="542"/>
      <c r="W25" s="49" t="s">
        <v>58</v>
      </c>
      <c r="X25" s="34" t="s">
        <v>15</v>
      </c>
      <c r="Y25" s="35">
        <v>1</v>
      </c>
      <c r="Z25" s="36" t="s">
        <v>16</v>
      </c>
      <c r="AA25" s="515"/>
      <c r="AB25" s="338"/>
      <c r="AC25" s="38" t="str">
        <f t="shared" si="1"/>
        <v>-</v>
      </c>
      <c r="AD25" s="46">
        <f t="shared" ref="AD25" si="5">IF(AB25="A",2,IF(AB25="B",2,IF(AB25="C",2,IF(AB25="N",2,))))</f>
        <v>0</v>
      </c>
      <c r="AE25" s="493"/>
      <c r="AF25" s="28"/>
      <c r="AG25" s="29"/>
      <c r="AH25" s="30"/>
      <c r="AI25" s="47"/>
      <c r="AJ25" s="48"/>
      <c r="AK25" s="159"/>
      <c r="AL25" s="62"/>
    </row>
    <row r="26" spans="1:38" ht="20.100000000000001" customHeight="1" x14ac:dyDescent="0.15">
      <c r="A26" s="518"/>
      <c r="B26" s="501"/>
      <c r="C26" s="502"/>
      <c r="D26" s="53" t="s">
        <v>59</v>
      </c>
      <c r="E26" s="87" t="s">
        <v>48</v>
      </c>
      <c r="F26" s="160">
        <v>1</v>
      </c>
      <c r="G26" s="89" t="s">
        <v>49</v>
      </c>
      <c r="H26" s="515"/>
      <c r="I26" s="344"/>
      <c r="J26" s="57" t="str">
        <f t="shared" si="0"/>
        <v>-</v>
      </c>
      <c r="K26" s="131">
        <f t="shared" si="3"/>
        <v>0</v>
      </c>
      <c r="L26" s="493"/>
      <c r="M26" s="50"/>
      <c r="N26" s="375">
        <f>P171</f>
        <v>0</v>
      </c>
      <c r="O26" s="52" t="str">
        <f>IF(COUNTIF(J22:J27,"&gt;2")&lt;6,"未達","")</f>
        <v>未達</v>
      </c>
      <c r="P26" s="142"/>
      <c r="Q26" s="143"/>
      <c r="R26" s="144"/>
      <c r="S26" s="62"/>
      <c r="T26" s="518"/>
      <c r="U26" s="541"/>
      <c r="V26" s="542"/>
      <c r="W26" s="115" t="s">
        <v>60</v>
      </c>
      <c r="X26" s="34" t="s">
        <v>61</v>
      </c>
      <c r="Y26" s="35">
        <v>1</v>
      </c>
      <c r="Z26" s="36" t="s">
        <v>21</v>
      </c>
      <c r="AA26" s="515"/>
      <c r="AB26" s="338"/>
      <c r="AC26" s="38" t="str">
        <f t="shared" si="1"/>
        <v>-</v>
      </c>
      <c r="AD26" s="46">
        <f t="shared" si="2"/>
        <v>0</v>
      </c>
      <c r="AE26" s="493"/>
      <c r="AF26" s="28"/>
      <c r="AG26" s="29"/>
      <c r="AH26" s="30"/>
      <c r="AI26" s="47"/>
      <c r="AJ26" s="48"/>
      <c r="AK26" s="159"/>
      <c r="AL26" s="62"/>
    </row>
    <row r="27" spans="1:38" ht="20.100000000000001" customHeight="1" x14ac:dyDescent="0.15">
      <c r="A27" s="518"/>
      <c r="B27" s="501"/>
      <c r="C27" s="502"/>
      <c r="D27" s="161" t="s">
        <v>62</v>
      </c>
      <c r="E27" s="54" t="s">
        <v>63</v>
      </c>
      <c r="F27" s="162">
        <v>1</v>
      </c>
      <c r="G27" s="163" t="s">
        <v>64</v>
      </c>
      <c r="H27" s="521"/>
      <c r="I27" s="342"/>
      <c r="J27" s="90" t="str">
        <f t="shared" si="0"/>
        <v>-</v>
      </c>
      <c r="K27" s="91">
        <f>IF(I27="A",3,IF(I27="B",3,IF(I27="C",3,IF(I27="N",3,))))</f>
        <v>0</v>
      </c>
      <c r="L27" s="493"/>
      <c r="M27" s="59" t="s">
        <v>65</v>
      </c>
      <c r="N27" s="60">
        <f>O170*F27</f>
        <v>0</v>
      </c>
      <c r="O27" s="61" t="s">
        <v>64</v>
      </c>
      <c r="P27" s="142"/>
      <c r="Q27" s="143"/>
      <c r="R27" s="144"/>
      <c r="S27" s="62"/>
      <c r="T27" s="518"/>
      <c r="U27" s="541"/>
      <c r="V27" s="542"/>
      <c r="W27" s="115" t="s">
        <v>66</v>
      </c>
      <c r="X27" s="34" t="s">
        <v>65</v>
      </c>
      <c r="Y27" s="35">
        <v>1</v>
      </c>
      <c r="Z27" s="36" t="s">
        <v>64</v>
      </c>
      <c r="AA27" s="515"/>
      <c r="AB27" s="338"/>
      <c r="AC27" s="38" t="str">
        <f t="shared" si="1"/>
        <v>-</v>
      </c>
      <c r="AD27" s="46">
        <f>IF(AB27="A",2,IF(AB27="B",2,IF(AB27="C",2,IF(AB27="N",2,))))</f>
        <v>0</v>
      </c>
      <c r="AE27" s="493"/>
      <c r="AF27" s="28"/>
      <c r="AG27" s="29"/>
      <c r="AH27" s="30"/>
      <c r="AI27" s="47"/>
      <c r="AJ27" s="48"/>
      <c r="AK27" s="159"/>
      <c r="AL27" s="62"/>
    </row>
    <row r="28" spans="1:38" ht="20.100000000000001" customHeight="1" x14ac:dyDescent="0.15">
      <c r="A28" s="518"/>
      <c r="B28" s="501"/>
      <c r="C28" s="502"/>
      <c r="D28" s="33" t="s">
        <v>67</v>
      </c>
      <c r="E28" s="34" t="s">
        <v>65</v>
      </c>
      <c r="F28" s="149">
        <v>0.5</v>
      </c>
      <c r="G28" s="36" t="s">
        <v>64</v>
      </c>
      <c r="H28" s="552" t="s">
        <v>68</v>
      </c>
      <c r="I28" s="343"/>
      <c r="J28" s="94" t="str">
        <f t="shared" si="0"/>
        <v>-</v>
      </c>
      <c r="K28" s="95">
        <f t="shared" si="3"/>
        <v>0</v>
      </c>
      <c r="L28" s="493"/>
      <c r="M28" s="164"/>
      <c r="N28" s="48"/>
      <c r="O28" s="48"/>
      <c r="P28" s="142"/>
      <c r="Q28" s="143"/>
      <c r="R28" s="144"/>
      <c r="S28" s="62"/>
      <c r="T28" s="518"/>
      <c r="U28" s="541"/>
      <c r="V28" s="542"/>
      <c r="W28" s="33" t="s">
        <v>69</v>
      </c>
      <c r="X28" s="34" t="s">
        <v>63</v>
      </c>
      <c r="Y28" s="35">
        <v>1</v>
      </c>
      <c r="Z28" s="36" t="s">
        <v>70</v>
      </c>
      <c r="AA28" s="515"/>
      <c r="AB28" s="338"/>
      <c r="AC28" s="38" t="str">
        <f t="shared" si="1"/>
        <v>-</v>
      </c>
      <c r="AD28" s="46">
        <f>IF(AB28="A",1,IF(AB28="B",1,IF(AB28="C",1,IF(AB28="N",1,))))</f>
        <v>0</v>
      </c>
      <c r="AE28" s="493"/>
      <c r="AF28" s="74"/>
      <c r="AG28" s="375"/>
      <c r="AH28" s="52"/>
      <c r="AI28" s="47"/>
      <c r="AJ28" s="48"/>
      <c r="AK28" s="159"/>
      <c r="AL28" s="62"/>
    </row>
    <row r="29" spans="1:38" ht="20.100000000000001" customHeight="1" x14ac:dyDescent="0.15">
      <c r="A29" s="518"/>
      <c r="B29" s="501"/>
      <c r="C29" s="502"/>
      <c r="D29" s="49" t="s">
        <v>71</v>
      </c>
      <c r="E29" s="34" t="s">
        <v>63</v>
      </c>
      <c r="F29" s="149">
        <v>0.5</v>
      </c>
      <c r="G29" s="36" t="s">
        <v>70</v>
      </c>
      <c r="H29" s="553"/>
      <c r="I29" s="343"/>
      <c r="J29" s="94" t="str">
        <f t="shared" si="0"/>
        <v>-</v>
      </c>
      <c r="K29" s="95">
        <f t="shared" si="3"/>
        <v>0</v>
      </c>
      <c r="L29" s="493"/>
      <c r="M29" s="164"/>
      <c r="N29" s="48"/>
      <c r="O29" s="165"/>
      <c r="P29" s="143"/>
      <c r="Q29" s="143"/>
      <c r="R29" s="144"/>
      <c r="S29" s="62"/>
      <c r="T29" s="518"/>
      <c r="U29" s="541"/>
      <c r="V29" s="542"/>
      <c r="W29" s="33" t="s">
        <v>72</v>
      </c>
      <c r="X29" s="34" t="s">
        <v>63</v>
      </c>
      <c r="Y29" s="35">
        <v>1</v>
      </c>
      <c r="Z29" s="36" t="s">
        <v>70</v>
      </c>
      <c r="AA29" s="515"/>
      <c r="AB29" s="338"/>
      <c r="AC29" s="57" t="str">
        <f t="shared" si="1"/>
        <v>-</v>
      </c>
      <c r="AD29" s="46">
        <f>IF(AB29="A",1,IF(AB29="B",1,IF(AB29="C",1,IF(AB29="N",1,))))</f>
        <v>0</v>
      </c>
      <c r="AE29" s="493"/>
      <c r="AF29" s="74"/>
      <c r="AH29" s="52"/>
      <c r="AI29" s="128"/>
      <c r="AJ29" s="128"/>
      <c r="AK29" s="128"/>
      <c r="AL29" s="368"/>
    </row>
    <row r="30" spans="1:38" ht="20.100000000000001" customHeight="1" x14ac:dyDescent="0.15">
      <c r="A30" s="518"/>
      <c r="B30" s="501"/>
      <c r="C30" s="502"/>
      <c r="D30" s="49" t="s">
        <v>73</v>
      </c>
      <c r="E30" s="34" t="s">
        <v>63</v>
      </c>
      <c r="F30" s="149">
        <v>0.5</v>
      </c>
      <c r="G30" s="36" t="s">
        <v>70</v>
      </c>
      <c r="H30" s="553"/>
      <c r="I30" s="343"/>
      <c r="J30" s="38" t="str">
        <f t="shared" si="0"/>
        <v>-</v>
      </c>
      <c r="K30" s="46">
        <f t="shared" si="3"/>
        <v>0</v>
      </c>
      <c r="L30" s="493"/>
      <c r="M30" s="164"/>
      <c r="N30" s="48"/>
      <c r="O30" s="165"/>
      <c r="P30" s="167"/>
      <c r="Q30" s="168"/>
      <c r="R30" s="169"/>
      <c r="S30" s="62"/>
      <c r="T30" s="518"/>
      <c r="U30" s="541"/>
      <c r="V30" s="542"/>
      <c r="W30" s="53" t="s">
        <v>74</v>
      </c>
      <c r="X30" s="34" t="s">
        <v>63</v>
      </c>
      <c r="Y30" s="35">
        <v>1</v>
      </c>
      <c r="Z30" s="103" t="s">
        <v>70</v>
      </c>
      <c r="AA30" s="515"/>
      <c r="AB30" s="170">
        <f>I7</f>
        <v>0</v>
      </c>
      <c r="AC30" s="38" t="str">
        <f t="shared" si="1"/>
        <v>？</v>
      </c>
      <c r="AD30" s="46" t="s">
        <v>56</v>
      </c>
      <c r="AE30" s="493"/>
      <c r="AF30" s="74"/>
      <c r="AG30" s="375">
        <f>AL134</f>
        <v>0</v>
      </c>
      <c r="AH30" s="52" t="str">
        <f>IF(COUNTIF(AC24:AC31,"&gt;2")&lt;8,"未達","")</f>
        <v>未達</v>
      </c>
      <c r="AI30" s="128"/>
      <c r="AJ30" s="128"/>
      <c r="AK30" s="128"/>
      <c r="AL30" s="368"/>
    </row>
    <row r="31" spans="1:38" ht="20.100000000000001" customHeight="1" x14ac:dyDescent="0.15">
      <c r="A31" s="518"/>
      <c r="B31" s="501"/>
      <c r="C31" s="502"/>
      <c r="D31" s="49" t="s">
        <v>75</v>
      </c>
      <c r="E31" s="34" t="s">
        <v>15</v>
      </c>
      <c r="F31" s="149">
        <v>0.5</v>
      </c>
      <c r="G31" s="36" t="s">
        <v>16</v>
      </c>
      <c r="H31" s="553"/>
      <c r="I31" s="343"/>
      <c r="J31" s="38" t="str">
        <f t="shared" si="0"/>
        <v>-</v>
      </c>
      <c r="K31" s="46">
        <f t="shared" si="3"/>
        <v>0</v>
      </c>
      <c r="L31" s="493"/>
      <c r="M31" s="164"/>
      <c r="N31" s="48"/>
      <c r="O31" s="165"/>
      <c r="P31" s="48"/>
      <c r="Q31" s="48"/>
      <c r="R31" s="171"/>
      <c r="S31" s="62"/>
      <c r="T31" s="518"/>
      <c r="U31" s="541"/>
      <c r="V31" s="542"/>
      <c r="W31" s="53" t="s">
        <v>76</v>
      </c>
      <c r="X31" s="172" t="s">
        <v>15</v>
      </c>
      <c r="Y31" s="173">
        <v>1</v>
      </c>
      <c r="Z31" s="174" t="s">
        <v>16</v>
      </c>
      <c r="AA31" s="515"/>
      <c r="AB31" s="175">
        <f>I8</f>
        <v>0</v>
      </c>
      <c r="AC31" s="176" t="str">
        <f t="shared" si="1"/>
        <v>？</v>
      </c>
      <c r="AD31" s="177" t="s">
        <v>56</v>
      </c>
      <c r="AE31" s="493"/>
      <c r="AF31" s="104" t="s">
        <v>15</v>
      </c>
      <c r="AG31" s="105">
        <f>AK133*Y31</f>
        <v>0</v>
      </c>
      <c r="AH31" s="106" t="s">
        <v>16</v>
      </c>
      <c r="AL31" s="368"/>
    </row>
    <row r="32" spans="1:38" ht="20.100000000000001" customHeight="1" x14ac:dyDescent="0.15">
      <c r="A32" s="518"/>
      <c r="B32" s="501"/>
      <c r="C32" s="502"/>
      <c r="D32" s="49" t="s">
        <v>77</v>
      </c>
      <c r="E32" s="34" t="s">
        <v>15</v>
      </c>
      <c r="F32" s="149">
        <v>0.5</v>
      </c>
      <c r="G32" s="36" t="s">
        <v>16</v>
      </c>
      <c r="H32" s="553"/>
      <c r="I32" s="343"/>
      <c r="J32" s="38" t="str">
        <f t="shared" si="0"/>
        <v>-</v>
      </c>
      <c r="K32" s="46">
        <f t="shared" si="3"/>
        <v>0</v>
      </c>
      <c r="L32" s="493"/>
      <c r="M32" s="164"/>
      <c r="N32" s="48"/>
      <c r="O32" s="165"/>
      <c r="P32" s="48"/>
      <c r="Q32" s="48"/>
      <c r="R32" s="171"/>
      <c r="S32" s="62"/>
      <c r="T32" s="518"/>
      <c r="U32" s="541"/>
      <c r="V32" s="542"/>
      <c r="W32" s="555" t="s">
        <v>185</v>
      </c>
      <c r="X32" s="557" t="s">
        <v>15</v>
      </c>
      <c r="Y32" s="559">
        <v>1</v>
      </c>
      <c r="Z32" s="561" t="s">
        <v>16</v>
      </c>
      <c r="AA32" s="515"/>
      <c r="AB32" s="565"/>
      <c r="AC32" s="567" t="str">
        <f>IF(ASC(UPPER(AB32))="A",5,IF(ASC(UPPER(AB32))="B",4,IF(ASC(UPPER(AB32))="C",3,IF(ASC(UPPER(AB32))="D",2,IF(ASC(UPPER(AB32))="K",0,IF(ASC(UPPER(AB32))="","-","？"))))))</f>
        <v>-</v>
      </c>
      <c r="AD32" s="569">
        <f>IF(AB32="A",2,IF(AB32="B",2,IF(AB32="C",2,)))</f>
        <v>0</v>
      </c>
      <c r="AE32" s="493"/>
      <c r="AF32" s="122"/>
      <c r="AG32" s="72">
        <f>AL146</f>
        <v>0</v>
      </c>
      <c r="AH32" s="178" t="str">
        <f>IF(COUNTIF(AC32,"&gt;2")&lt;1,"未達","")</f>
        <v>未達</v>
      </c>
      <c r="AI32" s="462" t="str">
        <f>IF(AJ33="-","-",IF(AJ33&gt;5,"？",IF(AJ33=5,"AAA",IF(AJ33&gt;=4.5,"AA",IF(AJ33&gt;=4,"A",IF(AJ33&gt;=3.5,"B",IF(AJ33&gt;=3,"C","？")))))))</f>
        <v>-</v>
      </c>
      <c r="AJ32" s="463"/>
      <c r="AK32" s="464"/>
      <c r="AL32" s="62"/>
    </row>
    <row r="33" spans="1:41" ht="20.100000000000001" customHeight="1" thickBot="1" x14ac:dyDescent="0.2">
      <c r="A33" s="518"/>
      <c r="B33" s="501"/>
      <c r="C33" s="502"/>
      <c r="D33" s="49" t="s">
        <v>78</v>
      </c>
      <c r="E33" s="34" t="s">
        <v>15</v>
      </c>
      <c r="F33" s="149">
        <v>0.5</v>
      </c>
      <c r="G33" s="36" t="s">
        <v>16</v>
      </c>
      <c r="H33" s="553"/>
      <c r="I33" s="343"/>
      <c r="J33" s="38" t="str">
        <f t="shared" si="0"/>
        <v>-</v>
      </c>
      <c r="K33" s="46">
        <f t="shared" si="3"/>
        <v>0</v>
      </c>
      <c r="L33" s="493"/>
      <c r="M33" s="164"/>
      <c r="N33" s="48"/>
      <c r="O33" s="165"/>
      <c r="P33" s="48"/>
      <c r="Q33" s="48"/>
      <c r="R33" s="171"/>
      <c r="S33" s="62"/>
      <c r="T33" s="519"/>
      <c r="U33" s="543"/>
      <c r="V33" s="544"/>
      <c r="W33" s="556"/>
      <c r="X33" s="558"/>
      <c r="Y33" s="560"/>
      <c r="Z33" s="562"/>
      <c r="AA33" s="516"/>
      <c r="AB33" s="566"/>
      <c r="AC33" s="568"/>
      <c r="AD33" s="570"/>
      <c r="AE33" s="98" t="s">
        <v>79</v>
      </c>
      <c r="AF33" s="81" t="s">
        <v>15</v>
      </c>
      <c r="AG33" s="82">
        <f>AK145*Y32</f>
        <v>0</v>
      </c>
      <c r="AH33" s="83" t="s">
        <v>16</v>
      </c>
      <c r="AI33" s="147" t="s">
        <v>15</v>
      </c>
      <c r="AJ33" s="148" t="str">
        <f>IF((AG31+AG32:AG33)=0,"-",IF(OR(AC32="-",AC32="？"),ROUND((AG30*Y29)/(AG31),1),ROUND((AG30*Y29+AC32*Y32)/(AG31+AG33),1)))</f>
        <v>-</v>
      </c>
      <c r="AK33" s="179" t="s">
        <v>16</v>
      </c>
      <c r="AL33" s="62"/>
    </row>
    <row r="34" spans="1:41" ht="20.100000000000001" customHeight="1" x14ac:dyDescent="0.15">
      <c r="A34" s="518"/>
      <c r="B34" s="501"/>
      <c r="C34" s="502"/>
      <c r="D34" s="49" t="s">
        <v>80</v>
      </c>
      <c r="E34" s="34" t="s">
        <v>15</v>
      </c>
      <c r="F34" s="149">
        <v>0.5</v>
      </c>
      <c r="G34" s="36" t="s">
        <v>16</v>
      </c>
      <c r="H34" s="553"/>
      <c r="I34" s="343"/>
      <c r="J34" s="38" t="str">
        <f t="shared" si="0"/>
        <v>-</v>
      </c>
      <c r="K34" s="46">
        <f t="shared" si="3"/>
        <v>0</v>
      </c>
      <c r="L34" s="493"/>
      <c r="M34" s="164"/>
      <c r="N34" s="48"/>
      <c r="O34" s="165"/>
      <c r="P34" s="48"/>
      <c r="Q34" s="48"/>
      <c r="R34" s="171"/>
      <c r="S34" s="62"/>
      <c r="T34" s="517" t="s">
        <v>81</v>
      </c>
      <c r="U34" s="539" t="s">
        <v>82</v>
      </c>
      <c r="V34" s="540"/>
      <c r="W34" s="180" t="s">
        <v>25</v>
      </c>
      <c r="X34" s="181" t="s">
        <v>15</v>
      </c>
      <c r="Y34" s="182">
        <v>1</v>
      </c>
      <c r="Z34" s="183" t="s">
        <v>16</v>
      </c>
      <c r="AA34" s="184" t="s">
        <v>83</v>
      </c>
      <c r="AB34" s="185">
        <f>I9</f>
        <v>0</v>
      </c>
      <c r="AC34" s="186" t="str">
        <f t="shared" si="1"/>
        <v>？</v>
      </c>
      <c r="AD34" s="187" t="s">
        <v>56</v>
      </c>
      <c r="AE34" s="188" t="s">
        <v>56</v>
      </c>
      <c r="AF34" s="189" t="s">
        <v>15</v>
      </c>
      <c r="AG34" s="190">
        <f>AL159</f>
        <v>0</v>
      </c>
      <c r="AH34" s="191" t="s">
        <v>84</v>
      </c>
      <c r="AI34" s="192"/>
      <c r="AJ34" s="193"/>
      <c r="AK34" s="194"/>
      <c r="AL34" s="62"/>
    </row>
    <row r="35" spans="1:41" ht="20.100000000000001" customHeight="1" x14ac:dyDescent="0.15">
      <c r="A35" s="518"/>
      <c r="B35" s="501"/>
      <c r="C35" s="502"/>
      <c r="D35" s="49" t="s">
        <v>85</v>
      </c>
      <c r="E35" s="34" t="s">
        <v>86</v>
      </c>
      <c r="F35" s="149">
        <v>0.5</v>
      </c>
      <c r="G35" s="36" t="s">
        <v>84</v>
      </c>
      <c r="H35" s="553"/>
      <c r="I35" s="343"/>
      <c r="J35" s="38" t="str">
        <f t="shared" si="0"/>
        <v>-</v>
      </c>
      <c r="K35" s="46">
        <f t="shared" si="3"/>
        <v>0</v>
      </c>
      <c r="L35" s="493"/>
      <c r="M35" s="164"/>
      <c r="N35" s="48"/>
      <c r="O35" s="165"/>
      <c r="P35" s="48"/>
      <c r="Q35" s="48"/>
      <c r="R35" s="171"/>
      <c r="S35" s="62"/>
      <c r="T35" s="518"/>
      <c r="U35" s="541"/>
      <c r="V35" s="542"/>
      <c r="W35" s="348"/>
      <c r="X35" s="34" t="s">
        <v>86</v>
      </c>
      <c r="Y35" s="195">
        <v>1</v>
      </c>
      <c r="Z35" s="36" t="s">
        <v>84</v>
      </c>
      <c r="AA35" s="514" t="s">
        <v>187</v>
      </c>
      <c r="AB35" s="338"/>
      <c r="AC35" s="38" t="str">
        <f t="shared" si="1"/>
        <v>-</v>
      </c>
      <c r="AD35" s="46">
        <f t="shared" ref="AD35:AD40" si="6">IF(AB35="A",2,IF(AB35="B",2,IF(AB35="C",2,IF(AB35="N",2,))))</f>
        <v>0</v>
      </c>
      <c r="AE35" s="571">
        <f>SUM(AD35:AD40)</f>
        <v>0</v>
      </c>
      <c r="AF35" s="28"/>
      <c r="AG35" s="29"/>
      <c r="AH35" s="30"/>
      <c r="AI35" s="47"/>
      <c r="AJ35" s="48"/>
      <c r="AK35" s="159"/>
      <c r="AL35" s="62"/>
    </row>
    <row r="36" spans="1:41" ht="20.100000000000001" customHeight="1" x14ac:dyDescent="0.15">
      <c r="A36" s="518"/>
      <c r="B36" s="501"/>
      <c r="C36" s="502"/>
      <c r="D36" s="49" t="s">
        <v>87</v>
      </c>
      <c r="E36" s="34" t="s">
        <v>88</v>
      </c>
      <c r="F36" s="149">
        <v>0.5</v>
      </c>
      <c r="G36" s="36" t="s">
        <v>89</v>
      </c>
      <c r="H36" s="553"/>
      <c r="I36" s="343"/>
      <c r="J36" s="38" t="str">
        <f t="shared" si="0"/>
        <v>-</v>
      </c>
      <c r="K36" s="46">
        <f t="shared" si="3"/>
        <v>0</v>
      </c>
      <c r="L36" s="493"/>
      <c r="M36" s="164"/>
      <c r="N36" s="48"/>
      <c r="O36" s="165"/>
      <c r="P36" s="48"/>
      <c r="Q36" s="48"/>
      <c r="R36" s="171"/>
      <c r="S36" s="62"/>
      <c r="T36" s="518"/>
      <c r="U36" s="541"/>
      <c r="V36" s="542"/>
      <c r="W36" s="351"/>
      <c r="X36" s="34" t="s">
        <v>88</v>
      </c>
      <c r="Y36" s="195">
        <v>1</v>
      </c>
      <c r="Z36" s="103" t="s">
        <v>89</v>
      </c>
      <c r="AA36" s="515"/>
      <c r="AB36" s="338"/>
      <c r="AC36" s="38" t="str">
        <f t="shared" si="1"/>
        <v>-</v>
      </c>
      <c r="AD36" s="46">
        <f t="shared" si="6"/>
        <v>0</v>
      </c>
      <c r="AE36" s="493"/>
      <c r="AI36" s="47"/>
      <c r="AJ36" s="48"/>
      <c r="AK36" s="159"/>
      <c r="AL36" s="62"/>
      <c r="AN36" s="551"/>
      <c r="AO36" s="551"/>
    </row>
    <row r="37" spans="1:41" ht="20.100000000000001" customHeight="1" x14ac:dyDescent="0.15">
      <c r="A37" s="518"/>
      <c r="B37" s="501"/>
      <c r="C37" s="502"/>
      <c r="D37" s="49" t="s">
        <v>90</v>
      </c>
      <c r="E37" s="34" t="s">
        <v>88</v>
      </c>
      <c r="F37" s="149">
        <v>0.5</v>
      </c>
      <c r="G37" s="36" t="s">
        <v>89</v>
      </c>
      <c r="H37" s="553"/>
      <c r="I37" s="343"/>
      <c r="J37" s="38" t="str">
        <f t="shared" si="0"/>
        <v>-</v>
      </c>
      <c r="K37" s="46">
        <f t="shared" si="3"/>
        <v>0</v>
      </c>
      <c r="L37" s="493"/>
      <c r="M37" s="164"/>
      <c r="N37" s="48"/>
      <c r="O37" s="165"/>
      <c r="P37" s="48"/>
      <c r="Q37" s="48"/>
      <c r="R37" s="171"/>
      <c r="S37" s="62"/>
      <c r="T37" s="518"/>
      <c r="U37" s="541"/>
      <c r="V37" s="542"/>
      <c r="W37" s="348"/>
      <c r="X37" s="34" t="s">
        <v>88</v>
      </c>
      <c r="Y37" s="195">
        <v>1</v>
      </c>
      <c r="Z37" s="103" t="s">
        <v>89</v>
      </c>
      <c r="AA37" s="515"/>
      <c r="AB37" s="338"/>
      <c r="AC37" s="57" t="str">
        <f t="shared" si="1"/>
        <v>-</v>
      </c>
      <c r="AD37" s="111">
        <f t="shared" si="6"/>
        <v>0</v>
      </c>
      <c r="AE37" s="493"/>
      <c r="AF37" s="74"/>
      <c r="AG37" s="375">
        <f>AL170</f>
        <v>0</v>
      </c>
      <c r="AH37" s="52" t="str">
        <f>IF(COUNTIF(AC35:AC38,"&gt;2")&lt;4,"未達","")</f>
        <v>未達</v>
      </c>
      <c r="AI37" s="47"/>
      <c r="AJ37" s="48"/>
      <c r="AK37" s="159"/>
      <c r="AL37" s="62"/>
    </row>
    <row r="38" spans="1:41" ht="20.100000000000001" customHeight="1" x14ac:dyDescent="0.15">
      <c r="A38" s="518"/>
      <c r="B38" s="501"/>
      <c r="C38" s="502"/>
      <c r="D38" s="49" t="s">
        <v>91</v>
      </c>
      <c r="E38" s="34" t="s">
        <v>15</v>
      </c>
      <c r="F38" s="149">
        <v>0.5</v>
      </c>
      <c r="G38" s="36" t="s">
        <v>16</v>
      </c>
      <c r="H38" s="553"/>
      <c r="I38" s="343"/>
      <c r="J38" s="38" t="str">
        <f t="shared" si="0"/>
        <v>-</v>
      </c>
      <c r="K38" s="46">
        <f t="shared" si="3"/>
        <v>0</v>
      </c>
      <c r="L38" s="493"/>
      <c r="M38" s="164"/>
      <c r="N38" s="48"/>
      <c r="O38" s="165"/>
      <c r="P38" s="48"/>
      <c r="Q38" s="48"/>
      <c r="R38" s="171"/>
      <c r="S38" s="62"/>
      <c r="T38" s="518"/>
      <c r="U38" s="541"/>
      <c r="V38" s="542"/>
      <c r="W38" s="352"/>
      <c r="X38" s="54" t="s">
        <v>15</v>
      </c>
      <c r="Y38" s="196">
        <v>1</v>
      </c>
      <c r="Z38" s="163" t="s">
        <v>16</v>
      </c>
      <c r="AA38" s="521"/>
      <c r="AB38" s="342"/>
      <c r="AC38" s="197" t="str">
        <f t="shared" si="1"/>
        <v>-</v>
      </c>
      <c r="AD38" s="91">
        <f t="shared" si="6"/>
        <v>0</v>
      </c>
      <c r="AE38" s="493"/>
      <c r="AF38" s="59" t="s">
        <v>48</v>
      </c>
      <c r="AG38" s="60">
        <f>AK169*Y38</f>
        <v>0</v>
      </c>
      <c r="AH38" s="61" t="s">
        <v>49</v>
      </c>
      <c r="AI38" s="47"/>
      <c r="AJ38" s="48"/>
      <c r="AK38" s="159"/>
      <c r="AL38" s="62"/>
    </row>
    <row r="39" spans="1:41" ht="20.100000000000001" customHeight="1" x14ac:dyDescent="0.15">
      <c r="A39" s="518"/>
      <c r="B39" s="501"/>
      <c r="C39" s="502"/>
      <c r="D39" s="49" t="s">
        <v>92</v>
      </c>
      <c r="E39" s="34" t="s">
        <v>15</v>
      </c>
      <c r="F39" s="149">
        <v>0.5</v>
      </c>
      <c r="G39" s="36" t="s">
        <v>16</v>
      </c>
      <c r="H39" s="553"/>
      <c r="I39" s="343"/>
      <c r="J39" s="38" t="str">
        <f t="shared" si="0"/>
        <v>-</v>
      </c>
      <c r="K39" s="46">
        <f t="shared" si="3"/>
        <v>0</v>
      </c>
      <c r="L39" s="493"/>
      <c r="M39" s="164"/>
      <c r="N39" s="48"/>
      <c r="O39" s="165"/>
      <c r="P39" s="48"/>
      <c r="Q39" s="48"/>
      <c r="R39" s="171"/>
      <c r="S39" s="62"/>
      <c r="T39" s="518"/>
      <c r="U39" s="541"/>
      <c r="V39" s="542"/>
      <c r="W39" s="198" t="s">
        <v>181</v>
      </c>
      <c r="X39" s="63" t="s">
        <v>15</v>
      </c>
      <c r="Y39" s="116">
        <v>1</v>
      </c>
      <c r="Z39" s="64" t="s">
        <v>16</v>
      </c>
      <c r="AA39" s="514" t="s">
        <v>27</v>
      </c>
      <c r="AB39" s="343"/>
      <c r="AC39" s="94" t="str">
        <f t="shared" si="1"/>
        <v>-</v>
      </c>
      <c r="AD39" s="95">
        <f t="shared" si="6"/>
        <v>0</v>
      </c>
      <c r="AE39" s="493"/>
      <c r="AF39" s="74"/>
      <c r="AG39" s="72">
        <f>AL182</f>
        <v>0</v>
      </c>
      <c r="AH39" s="52" t="str">
        <f>IF(COUNTIF(AC39:AC40,"&gt;2")&lt;1,"未達","")</f>
        <v>未達</v>
      </c>
      <c r="AI39" s="462" t="str">
        <f>IF(AJ40="-","-",IF(AJ40&gt;5,"？",IF(AJ40=5,"AAA",IF(AJ40&gt;=4.5,"AA",IF(AJ40&gt;=4,"A",IF(AJ40&gt;=3.5,"B",IF(AJ40&gt;=3,"C","？")))))))</f>
        <v>-</v>
      </c>
      <c r="AJ39" s="463"/>
      <c r="AK39" s="464"/>
      <c r="AL39" s="62"/>
    </row>
    <row r="40" spans="1:41" ht="20.100000000000001" customHeight="1" thickBot="1" x14ac:dyDescent="0.2">
      <c r="A40" s="518"/>
      <c r="B40" s="501"/>
      <c r="C40" s="502"/>
      <c r="D40" s="49" t="s">
        <v>93</v>
      </c>
      <c r="E40" s="34" t="s">
        <v>15</v>
      </c>
      <c r="F40" s="149">
        <v>0.5</v>
      </c>
      <c r="G40" s="36" t="s">
        <v>16</v>
      </c>
      <c r="H40" s="553"/>
      <c r="I40" s="343"/>
      <c r="J40" s="38" t="str">
        <f t="shared" si="0"/>
        <v>-</v>
      </c>
      <c r="K40" s="46">
        <f t="shared" si="3"/>
        <v>0</v>
      </c>
      <c r="L40" s="493"/>
      <c r="M40" s="164"/>
      <c r="N40" s="48"/>
      <c r="O40" s="165"/>
      <c r="P40" s="48"/>
      <c r="Q40" s="48"/>
      <c r="R40" s="199"/>
      <c r="S40" s="62"/>
      <c r="T40" s="519"/>
      <c r="U40" s="543"/>
      <c r="V40" s="544"/>
      <c r="W40" s="75" t="s">
        <v>182</v>
      </c>
      <c r="X40" s="76" t="s">
        <v>15</v>
      </c>
      <c r="Y40" s="77">
        <v>1</v>
      </c>
      <c r="Z40" s="78" t="s">
        <v>16</v>
      </c>
      <c r="AA40" s="545"/>
      <c r="AB40" s="344"/>
      <c r="AC40" s="57" t="str">
        <f t="shared" si="1"/>
        <v>-</v>
      </c>
      <c r="AD40" s="118">
        <f t="shared" si="6"/>
        <v>0</v>
      </c>
      <c r="AE40" s="98" t="s">
        <v>79</v>
      </c>
      <c r="AF40" s="81" t="s">
        <v>15</v>
      </c>
      <c r="AG40" s="82">
        <f>AK181*Y40</f>
        <v>0</v>
      </c>
      <c r="AH40" s="83" t="s">
        <v>16</v>
      </c>
      <c r="AI40" s="147" t="s">
        <v>15</v>
      </c>
      <c r="AJ40" s="148" t="str">
        <f>IF((AG34+AG38+AG40)=0,"-",IF(OR(AC34="-",AC34="？"),ROUND((AG37*Y37+AG39*Y39)/(AG38+AG40),1),ROUND((AC34*Y35+AG37*Y37+AG39*Y39)/(AG34+AG38+AG40),1)))</f>
        <v>-</v>
      </c>
      <c r="AK40" s="179" t="s">
        <v>16</v>
      </c>
      <c r="AL40" s="62"/>
    </row>
    <row r="41" spans="1:41" ht="20.100000000000001" customHeight="1" x14ac:dyDescent="0.15">
      <c r="A41" s="518"/>
      <c r="B41" s="501"/>
      <c r="C41" s="502"/>
      <c r="D41" s="49" t="s">
        <v>94</v>
      </c>
      <c r="E41" s="34" t="s">
        <v>15</v>
      </c>
      <c r="F41" s="149">
        <v>0.5</v>
      </c>
      <c r="G41" s="36" t="s">
        <v>16</v>
      </c>
      <c r="H41" s="553"/>
      <c r="I41" s="338"/>
      <c r="J41" s="38" t="str">
        <f t="shared" si="0"/>
        <v>-</v>
      </c>
      <c r="K41" s="46">
        <f t="shared" si="3"/>
        <v>0</v>
      </c>
      <c r="L41" s="493"/>
      <c r="M41" s="164"/>
      <c r="N41" s="48"/>
      <c r="O41" s="165"/>
      <c r="P41" s="48"/>
      <c r="Q41" s="48"/>
      <c r="R41" s="199"/>
      <c r="S41" s="62"/>
      <c r="T41" s="517" t="s">
        <v>95</v>
      </c>
      <c r="U41" s="499" t="s">
        <v>96</v>
      </c>
      <c r="V41" s="500"/>
      <c r="W41" s="200" t="s">
        <v>97</v>
      </c>
      <c r="X41" s="14" t="s">
        <v>15</v>
      </c>
      <c r="Y41" s="201">
        <v>1</v>
      </c>
      <c r="Z41" s="16" t="s">
        <v>16</v>
      </c>
      <c r="AA41" s="202" t="s">
        <v>98</v>
      </c>
      <c r="AB41" s="152">
        <f>I6</f>
        <v>0</v>
      </c>
      <c r="AC41" s="26" t="str">
        <f t="shared" si="1"/>
        <v>？</v>
      </c>
      <c r="AD41" s="27" t="s">
        <v>56</v>
      </c>
      <c r="AE41" s="203" t="s">
        <v>56</v>
      </c>
      <c r="AF41" s="74"/>
      <c r="AG41" s="128"/>
      <c r="AH41" s="128"/>
      <c r="AI41" s="192"/>
      <c r="AJ41" s="128"/>
      <c r="AK41" s="166"/>
      <c r="AL41" s="62"/>
    </row>
    <row r="42" spans="1:41" ht="20.100000000000001" customHeight="1" x14ac:dyDescent="0.15">
      <c r="A42" s="518"/>
      <c r="B42" s="501"/>
      <c r="C42" s="502"/>
      <c r="D42" s="49" t="s">
        <v>99</v>
      </c>
      <c r="E42" s="34" t="s">
        <v>15</v>
      </c>
      <c r="F42" s="149">
        <v>0.5</v>
      </c>
      <c r="G42" s="36" t="s">
        <v>16</v>
      </c>
      <c r="H42" s="553"/>
      <c r="I42" s="338"/>
      <c r="J42" s="38" t="str">
        <f t="shared" si="0"/>
        <v>-</v>
      </c>
      <c r="K42" s="46">
        <f t="shared" si="3"/>
        <v>0</v>
      </c>
      <c r="L42" s="493"/>
      <c r="M42" s="164"/>
      <c r="N42" s="48"/>
      <c r="O42" s="165"/>
      <c r="P42" s="48"/>
      <c r="Q42" s="48"/>
      <c r="R42" s="199"/>
      <c r="S42" s="62"/>
      <c r="T42" s="518"/>
      <c r="U42" s="501"/>
      <c r="V42" s="502"/>
      <c r="W42" s="204"/>
      <c r="X42" s="205"/>
      <c r="Y42" s="205"/>
      <c r="Z42" s="205"/>
      <c r="AA42" s="206"/>
      <c r="AB42" s="170"/>
      <c r="AC42" s="38" t="str">
        <f t="shared" si="1"/>
        <v>-</v>
      </c>
      <c r="AD42" s="46">
        <f t="shared" ref="AD42:AD60" si="7">IF(AB42="A",2,IF(AB42="B",2,IF(AB42="C",2,IF(AB42="N",2,))))</f>
        <v>0</v>
      </c>
      <c r="AE42" s="207"/>
      <c r="AF42" s="74"/>
      <c r="AG42" s="375">
        <f>AL194</f>
        <v>0</v>
      </c>
      <c r="AH42" s="52" t="str">
        <f>IF(COUNTIF(AC41:AC43,"&gt;2")&lt;1,"未達","")</f>
        <v>未達</v>
      </c>
      <c r="AI42" s="462" t="str">
        <f>IF(AJ43="-","-",IF(AJ43&gt;5,"？",IF(AJ43=5,"AAA",IF(AJ43&gt;=4.5,"AA",IF(AJ43&gt;=4,"A",IF(AJ43&gt;=3.5,"B",IF(AJ43&gt;=3,"C","？")))))))</f>
        <v>-</v>
      </c>
      <c r="AJ42" s="463"/>
      <c r="AK42" s="464"/>
      <c r="AL42" s="62"/>
    </row>
    <row r="43" spans="1:41" ht="20.100000000000001" customHeight="1" thickBot="1" x14ac:dyDescent="0.2">
      <c r="A43" s="518"/>
      <c r="B43" s="501"/>
      <c r="C43" s="502"/>
      <c r="D43" s="49" t="s">
        <v>100</v>
      </c>
      <c r="E43" s="87" t="s">
        <v>48</v>
      </c>
      <c r="F43" s="160">
        <v>0.5</v>
      </c>
      <c r="G43" s="89" t="s">
        <v>49</v>
      </c>
      <c r="H43" s="553"/>
      <c r="I43" s="344"/>
      <c r="J43" s="57" t="str">
        <f t="shared" si="0"/>
        <v>-</v>
      </c>
      <c r="K43" s="111">
        <f t="shared" si="3"/>
        <v>0</v>
      </c>
      <c r="L43" s="493"/>
      <c r="P43" s="142"/>
      <c r="Q43" s="143"/>
      <c r="R43" s="144"/>
      <c r="S43" s="62"/>
      <c r="T43" s="519"/>
      <c r="U43" s="503"/>
      <c r="V43" s="504"/>
      <c r="W43" s="204"/>
      <c r="X43" s="208"/>
      <c r="Y43" s="208"/>
      <c r="Z43" s="208"/>
      <c r="AA43" s="209"/>
      <c r="AB43" s="210"/>
      <c r="AC43" s="79" t="str">
        <f t="shared" si="1"/>
        <v>-</v>
      </c>
      <c r="AD43" s="125">
        <f t="shared" si="7"/>
        <v>0</v>
      </c>
      <c r="AE43" s="211"/>
      <c r="AF43" s="59" t="s">
        <v>15</v>
      </c>
      <c r="AG43" s="60">
        <f>AK193*Y41</f>
        <v>0</v>
      </c>
      <c r="AH43" s="61" t="s">
        <v>16</v>
      </c>
      <c r="AI43" s="147" t="s">
        <v>15</v>
      </c>
      <c r="AJ43" s="148" t="str">
        <f>IF(SUM(AG43)=0,"-",ROUND((AG42*Y41)/SUM(AG43),1))</f>
        <v>-</v>
      </c>
      <c r="AK43" s="179" t="s">
        <v>16</v>
      </c>
      <c r="AL43" s="62"/>
    </row>
    <row r="44" spans="1:41" ht="20.100000000000001" customHeight="1" x14ac:dyDescent="0.15">
      <c r="A44" s="518"/>
      <c r="B44" s="501"/>
      <c r="C44" s="502"/>
      <c r="D44" s="49" t="s">
        <v>101</v>
      </c>
      <c r="E44" s="87" t="s">
        <v>48</v>
      </c>
      <c r="F44" s="160">
        <v>0.5</v>
      </c>
      <c r="G44" s="100" t="s">
        <v>49</v>
      </c>
      <c r="H44" s="553"/>
      <c r="I44" s="344"/>
      <c r="J44" s="57" t="str">
        <f t="shared" si="0"/>
        <v>-</v>
      </c>
      <c r="K44" s="111">
        <f t="shared" si="3"/>
        <v>0</v>
      </c>
      <c r="L44" s="493"/>
      <c r="P44" s="142"/>
      <c r="Q44" s="143"/>
      <c r="R44" s="144"/>
      <c r="S44" s="62"/>
      <c r="T44" s="522" t="s">
        <v>207</v>
      </c>
      <c r="U44" s="523"/>
      <c r="V44" s="524"/>
      <c r="W44" s="531"/>
      <c r="X44" s="532"/>
      <c r="Y44" s="532"/>
      <c r="Z44" s="532"/>
      <c r="AA44" s="533" t="s">
        <v>206</v>
      </c>
      <c r="AB44" s="563"/>
      <c r="AC44" s="563"/>
      <c r="AD44" s="212">
        <f t="shared" si="7"/>
        <v>0</v>
      </c>
      <c r="AE44" s="492">
        <f>SUM(AD44:AD60)</f>
        <v>0</v>
      </c>
      <c r="AF44" s="213"/>
      <c r="AG44" s="214"/>
      <c r="AH44" s="214"/>
      <c r="AI44" s="214"/>
      <c r="AJ44" s="214"/>
      <c r="AK44" s="215"/>
      <c r="AL44" s="62"/>
    </row>
    <row r="45" spans="1:41" ht="20.100000000000001" customHeight="1" x14ac:dyDescent="0.15">
      <c r="A45" s="518"/>
      <c r="B45" s="501"/>
      <c r="C45" s="502"/>
      <c r="D45" s="49" t="s">
        <v>102</v>
      </c>
      <c r="E45" s="34" t="s">
        <v>15</v>
      </c>
      <c r="F45" s="149">
        <v>0.5</v>
      </c>
      <c r="G45" s="103" t="s">
        <v>16</v>
      </c>
      <c r="H45" s="553"/>
      <c r="I45" s="344"/>
      <c r="J45" s="57" t="str">
        <f t="shared" si="0"/>
        <v>-</v>
      </c>
      <c r="K45" s="111">
        <f t="shared" si="3"/>
        <v>0</v>
      </c>
      <c r="L45" s="493"/>
      <c r="P45" s="142"/>
      <c r="Q45" s="143"/>
      <c r="R45" s="144"/>
      <c r="S45" s="62"/>
      <c r="T45" s="525"/>
      <c r="U45" s="526"/>
      <c r="V45" s="527"/>
      <c r="W45" s="536"/>
      <c r="X45" s="537"/>
      <c r="Y45" s="537"/>
      <c r="Z45" s="537"/>
      <c r="AA45" s="534"/>
      <c r="AB45" s="572"/>
      <c r="AC45" s="572"/>
      <c r="AD45" s="216">
        <f t="shared" si="7"/>
        <v>0</v>
      </c>
      <c r="AE45" s="493"/>
      <c r="AF45" s="217"/>
      <c r="AG45" s="218"/>
      <c r="AH45" s="218"/>
      <c r="AI45" s="218"/>
      <c r="AJ45" s="218"/>
      <c r="AK45" s="219"/>
      <c r="AL45" s="62"/>
    </row>
    <row r="46" spans="1:41" ht="20.100000000000001" customHeight="1" x14ac:dyDescent="0.15">
      <c r="A46" s="518"/>
      <c r="B46" s="501"/>
      <c r="C46" s="502"/>
      <c r="D46" s="49" t="s">
        <v>103</v>
      </c>
      <c r="E46" s="34" t="s">
        <v>15</v>
      </c>
      <c r="F46" s="149">
        <v>0.5</v>
      </c>
      <c r="G46" s="103" t="s">
        <v>16</v>
      </c>
      <c r="H46" s="553"/>
      <c r="I46" s="344"/>
      <c r="J46" s="57" t="str">
        <f t="shared" si="0"/>
        <v>-</v>
      </c>
      <c r="K46" s="111">
        <f t="shared" si="3"/>
        <v>0</v>
      </c>
      <c r="L46" s="493"/>
      <c r="P46" s="142"/>
      <c r="Q46" s="143"/>
      <c r="R46" s="144"/>
      <c r="S46" s="62"/>
      <c r="T46" s="525"/>
      <c r="U46" s="526"/>
      <c r="V46" s="527"/>
      <c r="W46" s="536"/>
      <c r="X46" s="537"/>
      <c r="Y46" s="537"/>
      <c r="Z46" s="537"/>
      <c r="AA46" s="534"/>
      <c r="AB46" s="572"/>
      <c r="AC46" s="572"/>
      <c r="AD46" s="216">
        <f t="shared" si="7"/>
        <v>0</v>
      </c>
      <c r="AE46" s="493"/>
      <c r="AF46" s="217"/>
      <c r="AG46" s="218"/>
      <c r="AH46" s="218"/>
      <c r="AI46" s="218"/>
      <c r="AJ46" s="218"/>
      <c r="AK46" s="219"/>
      <c r="AL46" s="62"/>
    </row>
    <row r="47" spans="1:41" ht="20.100000000000001" customHeight="1" x14ac:dyDescent="0.15">
      <c r="A47" s="518"/>
      <c r="B47" s="501"/>
      <c r="C47" s="502"/>
      <c r="D47" s="49" t="s">
        <v>104</v>
      </c>
      <c r="E47" s="34" t="s">
        <v>15</v>
      </c>
      <c r="F47" s="149">
        <v>0.5</v>
      </c>
      <c r="G47" s="103" t="s">
        <v>16</v>
      </c>
      <c r="H47" s="553"/>
      <c r="I47" s="344"/>
      <c r="J47" s="57" t="str">
        <f t="shared" si="0"/>
        <v>-</v>
      </c>
      <c r="K47" s="111">
        <f t="shared" si="3"/>
        <v>0</v>
      </c>
      <c r="L47" s="493"/>
      <c r="P47" s="142"/>
      <c r="Q47" s="143"/>
      <c r="R47" s="144"/>
      <c r="S47" s="62"/>
      <c r="T47" s="525"/>
      <c r="U47" s="526"/>
      <c r="V47" s="527"/>
      <c r="W47" s="536"/>
      <c r="X47" s="537"/>
      <c r="Y47" s="537"/>
      <c r="Z47" s="537"/>
      <c r="AA47" s="534"/>
      <c r="AB47" s="572"/>
      <c r="AC47" s="572"/>
      <c r="AD47" s="216">
        <f t="shared" si="7"/>
        <v>0</v>
      </c>
      <c r="AE47" s="493"/>
      <c r="AF47" s="217"/>
      <c r="AG47" s="218"/>
      <c r="AH47" s="218"/>
      <c r="AI47" s="218"/>
      <c r="AJ47" s="218"/>
      <c r="AK47" s="219"/>
      <c r="AL47" s="62"/>
    </row>
    <row r="48" spans="1:41" ht="20.100000000000001" customHeight="1" x14ac:dyDescent="0.15">
      <c r="A48" s="518"/>
      <c r="B48" s="501"/>
      <c r="C48" s="502"/>
      <c r="D48" s="49"/>
      <c r="E48" s="34" t="s">
        <v>15</v>
      </c>
      <c r="F48" s="149">
        <v>0.5</v>
      </c>
      <c r="G48" s="103" t="s">
        <v>16</v>
      </c>
      <c r="H48" s="553"/>
      <c r="I48" s="338"/>
      <c r="J48" s="38" t="str">
        <f t="shared" si="0"/>
        <v>-</v>
      </c>
      <c r="K48" s="46">
        <f t="shared" si="3"/>
        <v>0</v>
      </c>
      <c r="L48" s="493"/>
      <c r="M48" s="40"/>
      <c r="N48" s="41"/>
      <c r="O48" s="42"/>
      <c r="P48" s="142"/>
      <c r="Q48" s="143"/>
      <c r="R48" s="144"/>
      <c r="S48" s="62"/>
      <c r="T48" s="525"/>
      <c r="U48" s="526"/>
      <c r="V48" s="527"/>
      <c r="W48" s="536"/>
      <c r="X48" s="537"/>
      <c r="Y48" s="537"/>
      <c r="Z48" s="538"/>
      <c r="AA48" s="534"/>
      <c r="AB48" s="572"/>
      <c r="AC48" s="572"/>
      <c r="AD48" s="216">
        <f t="shared" si="7"/>
        <v>0</v>
      </c>
      <c r="AE48" s="493"/>
      <c r="AF48" s="217"/>
      <c r="AG48" s="218"/>
      <c r="AH48" s="218"/>
      <c r="AI48" s="218"/>
      <c r="AJ48" s="218"/>
      <c r="AK48" s="219"/>
      <c r="AL48" s="62"/>
    </row>
    <row r="49" spans="1:38" ht="20.100000000000001" customHeight="1" x14ac:dyDescent="0.15">
      <c r="A49" s="518"/>
      <c r="B49" s="501"/>
      <c r="C49" s="502"/>
      <c r="D49" s="49"/>
      <c r="E49" s="34" t="s">
        <v>15</v>
      </c>
      <c r="F49" s="149">
        <v>0.5</v>
      </c>
      <c r="G49" s="103" t="s">
        <v>16</v>
      </c>
      <c r="H49" s="553"/>
      <c r="I49" s="338"/>
      <c r="J49" s="38" t="str">
        <f t="shared" si="0"/>
        <v>-</v>
      </c>
      <c r="K49" s="46">
        <f t="shared" si="3"/>
        <v>0</v>
      </c>
      <c r="L49" s="493"/>
      <c r="P49" s="142"/>
      <c r="Q49" s="143"/>
      <c r="R49" s="144"/>
      <c r="S49" s="62"/>
      <c r="T49" s="525"/>
      <c r="U49" s="526"/>
      <c r="V49" s="527"/>
      <c r="W49" s="536"/>
      <c r="X49" s="537"/>
      <c r="Y49" s="537"/>
      <c r="Z49" s="538"/>
      <c r="AA49" s="534"/>
      <c r="AB49" s="572"/>
      <c r="AC49" s="572"/>
      <c r="AD49" s="216">
        <f t="shared" si="7"/>
        <v>0</v>
      </c>
      <c r="AE49" s="493"/>
      <c r="AF49" s="217"/>
      <c r="AG49" s="218"/>
      <c r="AH49" s="218"/>
      <c r="AI49" s="218"/>
      <c r="AJ49" s="218"/>
      <c r="AK49" s="219"/>
    </row>
    <row r="50" spans="1:38" ht="20.100000000000001" customHeight="1" x14ac:dyDescent="0.15">
      <c r="A50" s="518"/>
      <c r="B50" s="501"/>
      <c r="C50" s="502"/>
      <c r="D50" s="49"/>
      <c r="E50" s="34" t="s">
        <v>15</v>
      </c>
      <c r="F50" s="149">
        <v>0.5</v>
      </c>
      <c r="G50" s="103" t="s">
        <v>16</v>
      </c>
      <c r="H50" s="553"/>
      <c r="I50" s="338"/>
      <c r="J50" s="38" t="str">
        <f t="shared" si="0"/>
        <v>-</v>
      </c>
      <c r="K50" s="46">
        <f t="shared" si="3"/>
        <v>0</v>
      </c>
      <c r="L50" s="493"/>
      <c r="M50" s="50"/>
      <c r="N50" s="375">
        <f>P183</f>
        <v>0</v>
      </c>
      <c r="O50" s="52" t="str">
        <f>IF(P180&gt;0,"未達","")</f>
        <v>未達</v>
      </c>
      <c r="P50" s="142"/>
      <c r="Q50" s="143"/>
      <c r="R50" s="144"/>
      <c r="S50" s="62"/>
      <c r="T50" s="525"/>
      <c r="U50" s="526"/>
      <c r="V50" s="527"/>
      <c r="W50" s="536"/>
      <c r="X50" s="537"/>
      <c r="Y50" s="537"/>
      <c r="Z50" s="538"/>
      <c r="AA50" s="534"/>
      <c r="AB50" s="572"/>
      <c r="AC50" s="572"/>
      <c r="AD50" s="216">
        <f t="shared" si="7"/>
        <v>0</v>
      </c>
      <c r="AE50" s="493"/>
      <c r="AF50" s="217"/>
      <c r="AG50" s="218"/>
      <c r="AH50" s="218"/>
      <c r="AI50" s="218"/>
      <c r="AJ50" s="218"/>
      <c r="AK50" s="219"/>
    </row>
    <row r="51" spans="1:38" ht="20.100000000000001" customHeight="1" x14ac:dyDescent="0.15">
      <c r="A51" s="518"/>
      <c r="B51" s="501"/>
      <c r="C51" s="502"/>
      <c r="D51" s="161"/>
      <c r="E51" s="54" t="s">
        <v>15</v>
      </c>
      <c r="F51" s="162">
        <v>0.5</v>
      </c>
      <c r="G51" s="220" t="s">
        <v>16</v>
      </c>
      <c r="H51" s="554"/>
      <c r="I51" s="342"/>
      <c r="J51" s="90" t="str">
        <f t="shared" si="0"/>
        <v>-</v>
      </c>
      <c r="K51" s="91">
        <f>IF(I51="A",2,IF(I51="B",2,IF(I51="C",2,IF(I51="N",2,))))</f>
        <v>0</v>
      </c>
      <c r="L51" s="493"/>
      <c r="M51" s="59" t="s">
        <v>15</v>
      </c>
      <c r="N51" s="60">
        <f>O182*F51</f>
        <v>0</v>
      </c>
      <c r="O51" s="61" t="s">
        <v>49</v>
      </c>
      <c r="P51" s="142"/>
      <c r="Q51" s="143"/>
      <c r="R51" s="144"/>
      <c r="T51" s="525"/>
      <c r="U51" s="526"/>
      <c r="V51" s="527"/>
      <c r="W51" s="536"/>
      <c r="X51" s="537"/>
      <c r="Y51" s="537"/>
      <c r="Z51" s="538"/>
      <c r="AA51" s="534"/>
      <c r="AB51" s="564"/>
      <c r="AC51" s="564"/>
      <c r="AD51" s="216">
        <f t="shared" si="7"/>
        <v>0</v>
      </c>
      <c r="AE51" s="493"/>
      <c r="AF51" s="217"/>
      <c r="AG51" s="218"/>
      <c r="AH51" s="218"/>
      <c r="AI51" s="218"/>
      <c r="AJ51" s="218"/>
      <c r="AK51" s="219"/>
      <c r="AL51" s="221"/>
    </row>
    <row r="52" spans="1:38" ht="20.100000000000001" customHeight="1" x14ac:dyDescent="0.15">
      <c r="A52" s="518"/>
      <c r="B52" s="501"/>
      <c r="C52" s="502"/>
      <c r="D52" s="115" t="s">
        <v>105</v>
      </c>
      <c r="E52" s="63" t="s">
        <v>15</v>
      </c>
      <c r="F52" s="140">
        <v>0.5</v>
      </c>
      <c r="G52" s="36" t="s">
        <v>16</v>
      </c>
      <c r="H52" s="494" t="s">
        <v>106</v>
      </c>
      <c r="I52" s="343"/>
      <c r="J52" s="94" t="str">
        <f t="shared" si="0"/>
        <v>-</v>
      </c>
      <c r="K52" s="95">
        <f t="shared" si="3"/>
        <v>0</v>
      </c>
      <c r="L52" s="493"/>
      <c r="M52" s="40"/>
      <c r="N52" s="41"/>
      <c r="O52" s="42"/>
      <c r="P52" s="142"/>
      <c r="Q52" s="143"/>
      <c r="R52" s="144"/>
      <c r="T52" s="525"/>
      <c r="U52" s="526"/>
      <c r="V52" s="527"/>
      <c r="W52" s="536"/>
      <c r="X52" s="537"/>
      <c r="Y52" s="537"/>
      <c r="Z52" s="538"/>
      <c r="AA52" s="534"/>
      <c r="AB52" s="564"/>
      <c r="AC52" s="564"/>
      <c r="AD52" s="216">
        <f t="shared" si="7"/>
        <v>0</v>
      </c>
      <c r="AE52" s="493"/>
      <c r="AF52" s="217"/>
      <c r="AG52" s="218"/>
      <c r="AH52" s="218"/>
      <c r="AI52" s="218"/>
      <c r="AJ52" s="218"/>
      <c r="AK52" s="219"/>
      <c r="AL52" s="221"/>
    </row>
    <row r="53" spans="1:38" ht="20.100000000000001" customHeight="1" x14ac:dyDescent="0.15">
      <c r="A53" s="518"/>
      <c r="B53" s="501"/>
      <c r="C53" s="502"/>
      <c r="D53" s="49" t="s">
        <v>107</v>
      </c>
      <c r="E53" s="34" t="s">
        <v>15</v>
      </c>
      <c r="F53" s="149">
        <v>0.5</v>
      </c>
      <c r="G53" s="36" t="s">
        <v>16</v>
      </c>
      <c r="H53" s="495"/>
      <c r="I53" s="338"/>
      <c r="J53" s="38" t="str">
        <f t="shared" si="0"/>
        <v>-</v>
      </c>
      <c r="K53" s="46">
        <f t="shared" si="3"/>
        <v>0</v>
      </c>
      <c r="L53" s="493"/>
      <c r="M53" s="40"/>
      <c r="N53" s="41"/>
      <c r="O53" s="42"/>
      <c r="P53" s="142"/>
      <c r="Q53" s="143"/>
      <c r="R53" s="144"/>
      <c r="T53" s="525"/>
      <c r="U53" s="526"/>
      <c r="V53" s="527"/>
      <c r="W53" s="536"/>
      <c r="X53" s="537"/>
      <c r="Y53" s="537"/>
      <c r="Z53" s="538"/>
      <c r="AA53" s="534"/>
      <c r="AB53" s="564"/>
      <c r="AC53" s="564"/>
      <c r="AD53" s="216">
        <f t="shared" si="7"/>
        <v>0</v>
      </c>
      <c r="AE53" s="493"/>
      <c r="AF53" s="217"/>
      <c r="AG53" s="218"/>
      <c r="AH53" s="218"/>
      <c r="AI53" s="218"/>
      <c r="AJ53" s="218"/>
      <c r="AK53" s="219"/>
      <c r="AL53" s="221"/>
    </row>
    <row r="54" spans="1:38" ht="20.100000000000001" customHeight="1" x14ac:dyDescent="0.15">
      <c r="A54" s="518"/>
      <c r="B54" s="501"/>
      <c r="C54" s="502"/>
      <c r="D54" s="49" t="s">
        <v>108</v>
      </c>
      <c r="E54" s="34" t="s">
        <v>15</v>
      </c>
      <c r="F54" s="149">
        <v>0.5</v>
      </c>
      <c r="G54" s="36" t="s">
        <v>16</v>
      </c>
      <c r="H54" s="495"/>
      <c r="I54" s="338"/>
      <c r="J54" s="38" t="str">
        <f t="shared" si="0"/>
        <v>-</v>
      </c>
      <c r="K54" s="46">
        <f t="shared" si="3"/>
        <v>0</v>
      </c>
      <c r="L54" s="493"/>
      <c r="M54" s="40"/>
      <c r="N54" s="41"/>
      <c r="O54" s="42"/>
      <c r="P54" s="142"/>
      <c r="Q54" s="143"/>
      <c r="R54" s="144"/>
      <c r="T54" s="525"/>
      <c r="U54" s="526"/>
      <c r="V54" s="527"/>
      <c r="W54" s="536"/>
      <c r="X54" s="537"/>
      <c r="Y54" s="537"/>
      <c r="Z54" s="538"/>
      <c r="AA54" s="534"/>
      <c r="AB54" s="564"/>
      <c r="AC54" s="564"/>
      <c r="AD54" s="216">
        <f t="shared" si="7"/>
        <v>0</v>
      </c>
      <c r="AE54" s="493"/>
      <c r="AF54" s="217"/>
      <c r="AG54" s="218"/>
      <c r="AH54" s="218"/>
      <c r="AI54" s="218"/>
      <c r="AJ54" s="218"/>
      <c r="AK54" s="219"/>
      <c r="AL54" s="221"/>
    </row>
    <row r="55" spans="1:38" ht="20.100000000000001" customHeight="1" x14ac:dyDescent="0.15">
      <c r="A55" s="518"/>
      <c r="B55" s="501"/>
      <c r="C55" s="502"/>
      <c r="D55" s="49" t="s">
        <v>109</v>
      </c>
      <c r="E55" s="34" t="s">
        <v>15</v>
      </c>
      <c r="F55" s="149">
        <v>0.5</v>
      </c>
      <c r="G55" s="36" t="s">
        <v>16</v>
      </c>
      <c r="H55" s="495"/>
      <c r="I55" s="344"/>
      <c r="J55" s="38" t="str">
        <f t="shared" si="0"/>
        <v>-</v>
      </c>
      <c r="K55" s="46">
        <f t="shared" si="3"/>
        <v>0</v>
      </c>
      <c r="L55" s="493"/>
      <c r="M55" s="40"/>
      <c r="N55" s="41"/>
      <c r="O55" s="42"/>
      <c r="P55" s="142"/>
      <c r="Q55" s="143"/>
      <c r="R55" s="144"/>
      <c r="T55" s="525"/>
      <c r="U55" s="526"/>
      <c r="V55" s="527"/>
      <c r="W55" s="536"/>
      <c r="X55" s="537"/>
      <c r="Y55" s="537"/>
      <c r="Z55" s="538"/>
      <c r="AA55" s="534"/>
      <c r="AB55" s="564"/>
      <c r="AC55" s="564"/>
      <c r="AD55" s="216">
        <f t="shared" si="7"/>
        <v>0</v>
      </c>
      <c r="AE55" s="493"/>
      <c r="AF55" s="217"/>
      <c r="AG55" s="218"/>
      <c r="AH55" s="218"/>
      <c r="AI55" s="218"/>
      <c r="AJ55" s="218"/>
      <c r="AK55" s="219"/>
      <c r="AL55" s="221"/>
    </row>
    <row r="56" spans="1:38" ht="20.100000000000001" customHeight="1" x14ac:dyDescent="0.15">
      <c r="A56" s="518"/>
      <c r="B56" s="501"/>
      <c r="C56" s="502"/>
      <c r="D56" s="49" t="s">
        <v>110</v>
      </c>
      <c r="E56" s="34" t="s">
        <v>15</v>
      </c>
      <c r="F56" s="149">
        <v>0.5</v>
      </c>
      <c r="G56" s="36" t="s">
        <v>16</v>
      </c>
      <c r="H56" s="495"/>
      <c r="I56" s="344"/>
      <c r="J56" s="38" t="str">
        <f t="shared" si="0"/>
        <v>-</v>
      </c>
      <c r="K56" s="46">
        <f t="shared" si="3"/>
        <v>0</v>
      </c>
      <c r="L56" s="493"/>
      <c r="M56" s="40"/>
      <c r="N56" s="41"/>
      <c r="O56" s="42"/>
      <c r="P56" s="142"/>
      <c r="Q56" s="143"/>
      <c r="R56" s="144"/>
      <c r="T56" s="525"/>
      <c r="U56" s="526"/>
      <c r="V56" s="527"/>
      <c r="W56" s="536"/>
      <c r="X56" s="537"/>
      <c r="Y56" s="537"/>
      <c r="Z56" s="538"/>
      <c r="AA56" s="534"/>
      <c r="AB56" s="564"/>
      <c r="AC56" s="564"/>
      <c r="AD56" s="216">
        <f t="shared" si="7"/>
        <v>0</v>
      </c>
      <c r="AE56" s="493"/>
      <c r="AF56" s="217"/>
      <c r="AG56" s="218"/>
      <c r="AH56" s="218"/>
      <c r="AI56" s="218"/>
      <c r="AJ56" s="218"/>
      <c r="AK56" s="219"/>
      <c r="AL56" s="221"/>
    </row>
    <row r="57" spans="1:38" ht="20.100000000000001" customHeight="1" x14ac:dyDescent="0.15">
      <c r="A57" s="518"/>
      <c r="B57" s="501"/>
      <c r="C57" s="502"/>
      <c r="D57" s="49" t="s">
        <v>111</v>
      </c>
      <c r="E57" s="34" t="s">
        <v>15</v>
      </c>
      <c r="F57" s="149">
        <v>0.5</v>
      </c>
      <c r="G57" s="36" t="s">
        <v>16</v>
      </c>
      <c r="H57" s="495"/>
      <c r="I57" s="338"/>
      <c r="J57" s="38" t="str">
        <f t="shared" si="0"/>
        <v>-</v>
      </c>
      <c r="K57" s="46">
        <f t="shared" si="3"/>
        <v>0</v>
      </c>
      <c r="L57" s="493"/>
      <c r="M57" s="40"/>
      <c r="N57" s="41"/>
      <c r="O57" s="42"/>
      <c r="P57" s="142"/>
      <c r="Q57" s="143"/>
      <c r="R57" s="144"/>
      <c r="T57" s="525"/>
      <c r="U57" s="526"/>
      <c r="V57" s="527"/>
      <c r="W57" s="536"/>
      <c r="X57" s="537"/>
      <c r="Y57" s="537"/>
      <c r="Z57" s="538"/>
      <c r="AA57" s="534"/>
      <c r="AB57" s="564"/>
      <c r="AC57" s="564"/>
      <c r="AD57" s="216">
        <f t="shared" si="7"/>
        <v>0</v>
      </c>
      <c r="AE57" s="493"/>
      <c r="AF57" s="217"/>
      <c r="AG57" s="218"/>
      <c r="AH57" s="218"/>
      <c r="AI57" s="218"/>
      <c r="AJ57" s="218"/>
      <c r="AK57" s="219"/>
      <c r="AL57" s="221"/>
    </row>
    <row r="58" spans="1:38" ht="20.100000000000001" customHeight="1" x14ac:dyDescent="0.15">
      <c r="A58" s="518"/>
      <c r="B58" s="501"/>
      <c r="C58" s="502"/>
      <c r="D58" s="49" t="s">
        <v>112</v>
      </c>
      <c r="E58" s="34" t="s">
        <v>15</v>
      </c>
      <c r="F58" s="149">
        <v>0.5</v>
      </c>
      <c r="G58" s="36" t="s">
        <v>16</v>
      </c>
      <c r="H58" s="495"/>
      <c r="I58" s="338"/>
      <c r="J58" s="38" t="str">
        <f t="shared" si="0"/>
        <v>-</v>
      </c>
      <c r="K58" s="46">
        <f t="shared" si="3"/>
        <v>0</v>
      </c>
      <c r="L58" s="493"/>
      <c r="M58" s="222"/>
      <c r="N58" s="223"/>
      <c r="O58" s="224"/>
      <c r="P58" s="142"/>
      <c r="Q58" s="143"/>
      <c r="R58" s="144"/>
      <c r="T58" s="525"/>
      <c r="U58" s="526"/>
      <c r="V58" s="527"/>
      <c r="W58" s="536"/>
      <c r="X58" s="537"/>
      <c r="Y58" s="537"/>
      <c r="Z58" s="538"/>
      <c r="AA58" s="534"/>
      <c r="AB58" s="564"/>
      <c r="AC58" s="564"/>
      <c r="AD58" s="216">
        <f t="shared" si="7"/>
        <v>0</v>
      </c>
      <c r="AE58" s="493"/>
      <c r="AF58" s="217"/>
      <c r="AG58" s="218"/>
      <c r="AH58" s="218"/>
      <c r="AI58" s="218"/>
      <c r="AJ58" s="218"/>
      <c r="AK58" s="219"/>
      <c r="AL58" s="221"/>
    </row>
    <row r="59" spans="1:38" ht="20.100000000000001" customHeight="1" x14ac:dyDescent="0.15">
      <c r="A59" s="518"/>
      <c r="B59" s="501"/>
      <c r="C59" s="502"/>
      <c r="D59" s="49" t="s">
        <v>113</v>
      </c>
      <c r="E59" s="34" t="s">
        <v>15</v>
      </c>
      <c r="F59" s="149">
        <v>0.5</v>
      </c>
      <c r="G59" s="36" t="s">
        <v>16</v>
      </c>
      <c r="H59" s="495"/>
      <c r="I59" s="338"/>
      <c r="J59" s="38" t="str">
        <f t="shared" si="0"/>
        <v>-</v>
      </c>
      <c r="K59" s="46">
        <f t="shared" si="3"/>
        <v>0</v>
      </c>
      <c r="L59" s="493"/>
      <c r="M59" s="40"/>
      <c r="N59" s="41"/>
      <c r="O59" s="42"/>
      <c r="P59" s="142"/>
      <c r="Q59" s="143"/>
      <c r="R59" s="144"/>
      <c r="T59" s="525"/>
      <c r="U59" s="526"/>
      <c r="V59" s="527"/>
      <c r="W59" s="536"/>
      <c r="X59" s="537"/>
      <c r="Y59" s="537"/>
      <c r="Z59" s="538"/>
      <c r="AA59" s="534"/>
      <c r="AB59" s="564"/>
      <c r="AC59" s="564"/>
      <c r="AD59" s="216">
        <f t="shared" si="7"/>
        <v>0</v>
      </c>
      <c r="AE59" s="493"/>
      <c r="AF59" s="217"/>
      <c r="AG59" s="218"/>
      <c r="AH59" s="218"/>
      <c r="AI59" s="218"/>
      <c r="AJ59" s="218"/>
      <c r="AK59" s="219"/>
      <c r="AL59" s="225"/>
    </row>
    <row r="60" spans="1:38" ht="20.100000000000001" customHeight="1" thickBot="1" x14ac:dyDescent="0.2">
      <c r="A60" s="518"/>
      <c r="B60" s="501"/>
      <c r="C60" s="502"/>
      <c r="D60" s="49" t="s">
        <v>114</v>
      </c>
      <c r="E60" s="34" t="s">
        <v>15</v>
      </c>
      <c r="F60" s="149">
        <v>0.5</v>
      </c>
      <c r="G60" s="36" t="s">
        <v>16</v>
      </c>
      <c r="H60" s="495"/>
      <c r="I60" s="338"/>
      <c r="J60" s="38" t="str">
        <f t="shared" si="0"/>
        <v>-</v>
      </c>
      <c r="K60" s="46">
        <f t="shared" si="3"/>
        <v>0</v>
      </c>
      <c r="L60" s="493"/>
      <c r="M60" s="40"/>
      <c r="N60" s="41"/>
      <c r="O60" s="42"/>
      <c r="P60" s="142"/>
      <c r="Q60" s="143"/>
      <c r="R60" s="144"/>
      <c r="T60" s="528"/>
      <c r="U60" s="529"/>
      <c r="V60" s="530"/>
      <c r="W60" s="574"/>
      <c r="X60" s="575"/>
      <c r="Y60" s="575"/>
      <c r="Z60" s="576"/>
      <c r="AA60" s="535"/>
      <c r="AB60" s="577"/>
      <c r="AC60" s="577"/>
      <c r="AD60" s="226">
        <f t="shared" si="7"/>
        <v>0</v>
      </c>
      <c r="AE60" s="227" t="s">
        <v>118</v>
      </c>
      <c r="AF60" s="228"/>
      <c r="AG60" s="229"/>
      <c r="AH60" s="229"/>
      <c r="AI60" s="229"/>
      <c r="AJ60" s="229"/>
      <c r="AK60" s="230"/>
      <c r="AL60" s="221"/>
    </row>
    <row r="61" spans="1:38" ht="20.100000000000001" customHeight="1" thickBot="1" x14ac:dyDescent="0.2">
      <c r="A61" s="518"/>
      <c r="B61" s="501"/>
      <c r="C61" s="502"/>
      <c r="D61" s="1" t="s">
        <v>115</v>
      </c>
      <c r="E61" s="34" t="s">
        <v>15</v>
      </c>
      <c r="F61" s="149">
        <v>0.5</v>
      </c>
      <c r="G61" s="36" t="s">
        <v>16</v>
      </c>
      <c r="H61" s="495"/>
      <c r="I61" s="338"/>
      <c r="J61" s="38" t="str">
        <f t="shared" si="0"/>
        <v>-</v>
      </c>
      <c r="K61" s="46">
        <f t="shared" si="3"/>
        <v>0</v>
      </c>
      <c r="L61" s="493"/>
      <c r="M61" s="40"/>
      <c r="N61" s="41"/>
      <c r="O61" s="42"/>
      <c r="P61" s="142"/>
      <c r="Q61" s="143"/>
      <c r="R61" s="144"/>
      <c r="T61" s="578" t="s">
        <v>121</v>
      </c>
      <c r="U61" s="579"/>
      <c r="V61" s="243" t="str">
        <f>U99</f>
        <v>-</v>
      </c>
      <c r="W61" s="244" t="s">
        <v>122</v>
      </c>
      <c r="X61" s="580" t="str">
        <f>IF(V61="-","-",IF(V61=5,"AAA",IF(V61&gt;=4.5,"AA",IF(V61&gt;=4,"A",IF(V61&gt;=3.5,"B",IF(V61&gt;=3,"C","？"))))))</f>
        <v>-</v>
      </c>
      <c r="Y61" s="580"/>
      <c r="Z61" s="580"/>
      <c r="AA61" s="580"/>
      <c r="AB61" s="580"/>
      <c r="AC61" s="580"/>
      <c r="AD61" s="580"/>
      <c r="AE61" s="581"/>
      <c r="AF61" s="245"/>
      <c r="AG61" s="245"/>
      <c r="AH61" s="245"/>
      <c r="AI61" s="246"/>
      <c r="AJ61" s="247"/>
      <c r="AK61" s="221"/>
      <c r="AL61" s="221"/>
    </row>
    <row r="62" spans="1:38" ht="20.100000000000001" customHeight="1" thickBot="1" x14ac:dyDescent="0.2">
      <c r="A62" s="518"/>
      <c r="B62" s="501"/>
      <c r="C62" s="502"/>
      <c r="D62" s="49" t="s">
        <v>116</v>
      </c>
      <c r="E62" s="34" t="s">
        <v>15</v>
      </c>
      <c r="F62" s="149">
        <v>0.5</v>
      </c>
      <c r="G62" s="36" t="s">
        <v>16</v>
      </c>
      <c r="H62" s="495"/>
      <c r="I62" s="338"/>
      <c r="J62" s="38" t="str">
        <f t="shared" si="0"/>
        <v>-</v>
      </c>
      <c r="K62" s="46">
        <f t="shared" si="3"/>
        <v>0</v>
      </c>
      <c r="L62" s="493"/>
      <c r="M62" s="40"/>
      <c r="N62" s="41"/>
      <c r="O62" s="42"/>
      <c r="P62" s="142"/>
      <c r="Q62" s="143"/>
      <c r="R62" s="144"/>
      <c r="T62" s="251"/>
      <c r="U62" s="221"/>
      <c r="V62" s="221"/>
      <c r="W62" s="221"/>
      <c r="X62" s="252"/>
      <c r="Y62" s="252"/>
      <c r="Z62" s="252"/>
      <c r="AA62" s="252"/>
      <c r="AB62" s="245"/>
      <c r="AC62" s="253"/>
      <c r="AD62" s="253"/>
      <c r="AE62" s="225"/>
      <c r="AF62" s="245"/>
      <c r="AG62" s="245"/>
      <c r="AH62" s="245"/>
      <c r="AI62" s="246"/>
      <c r="AJ62" s="247"/>
      <c r="AK62" s="221"/>
    </row>
    <row r="63" spans="1:38" ht="20.100000000000001" customHeight="1" x14ac:dyDescent="0.15">
      <c r="A63" s="518"/>
      <c r="B63" s="501"/>
      <c r="C63" s="502"/>
      <c r="D63" s="49" t="s">
        <v>117</v>
      </c>
      <c r="E63" s="34" t="s">
        <v>15</v>
      </c>
      <c r="F63" s="149">
        <v>0.5</v>
      </c>
      <c r="G63" s="36" t="s">
        <v>16</v>
      </c>
      <c r="H63" s="495"/>
      <c r="I63" s="338"/>
      <c r="J63" s="38" t="str">
        <f t="shared" si="0"/>
        <v>-</v>
      </c>
      <c r="K63" s="46">
        <f t="shared" si="3"/>
        <v>0</v>
      </c>
      <c r="L63" s="493"/>
      <c r="M63" s="40"/>
      <c r="N63" s="41"/>
      <c r="O63" s="42"/>
      <c r="P63" s="142"/>
      <c r="Q63" s="143"/>
      <c r="R63" s="144"/>
      <c r="T63" s="251"/>
      <c r="U63" s="221"/>
      <c r="V63" s="221"/>
      <c r="W63" s="221"/>
      <c r="X63" s="582" t="s">
        <v>123</v>
      </c>
      <c r="Y63" s="583"/>
      <c r="Z63" s="583"/>
      <c r="AA63" s="584"/>
      <c r="AB63" s="588">
        <f>SUM(K6:K67,AD6:AD60)</f>
        <v>0</v>
      </c>
      <c r="AC63" s="589"/>
      <c r="AD63" s="589"/>
      <c r="AE63" s="589"/>
      <c r="AF63" s="589"/>
      <c r="AG63" s="589"/>
      <c r="AH63" s="590"/>
      <c r="AJ63" s="221"/>
      <c r="AK63" s="221"/>
    </row>
    <row r="64" spans="1:38" ht="20.100000000000001" customHeight="1" thickBot="1" x14ac:dyDescent="0.2">
      <c r="A64" s="518"/>
      <c r="B64" s="501"/>
      <c r="C64" s="502"/>
      <c r="D64" s="367" t="s">
        <v>119</v>
      </c>
      <c r="E64" s="34" t="s">
        <v>15</v>
      </c>
      <c r="F64" s="149">
        <v>0.5</v>
      </c>
      <c r="G64" s="103" t="s">
        <v>16</v>
      </c>
      <c r="H64" s="495"/>
      <c r="I64" s="338"/>
      <c r="J64" s="38" t="str">
        <f t="shared" si="0"/>
        <v>-</v>
      </c>
      <c r="K64" s="46">
        <f t="shared" si="3"/>
        <v>0</v>
      </c>
      <c r="L64" s="493"/>
      <c r="M64" s="40"/>
      <c r="N64" s="41"/>
      <c r="O64" s="42"/>
      <c r="P64" s="142"/>
      <c r="Q64" s="143"/>
      <c r="R64" s="144"/>
      <c r="U64" s="254"/>
      <c r="W64" s="221"/>
      <c r="X64" s="585"/>
      <c r="Y64" s="586"/>
      <c r="Z64" s="586"/>
      <c r="AA64" s="587"/>
      <c r="AB64" s="591"/>
      <c r="AC64" s="592"/>
      <c r="AD64" s="592"/>
      <c r="AE64" s="592"/>
      <c r="AF64" s="592"/>
      <c r="AG64" s="592"/>
      <c r="AH64" s="593"/>
      <c r="AJ64" s="221"/>
    </row>
    <row r="65" spans="1:45" ht="20.100000000000001" customHeight="1" x14ac:dyDescent="0.15">
      <c r="A65" s="518"/>
      <c r="B65" s="501"/>
      <c r="C65" s="502"/>
      <c r="D65" s="115" t="s">
        <v>184</v>
      </c>
      <c r="E65" s="63" t="s">
        <v>15</v>
      </c>
      <c r="F65" s="140">
        <v>0.5</v>
      </c>
      <c r="G65" s="64" t="s">
        <v>16</v>
      </c>
      <c r="H65" s="495"/>
      <c r="I65" s="344"/>
      <c r="J65" s="38" t="str">
        <f t="shared" si="0"/>
        <v>-</v>
      </c>
      <c r="K65" s="46">
        <f t="shared" si="3"/>
        <v>0</v>
      </c>
      <c r="L65" s="493"/>
      <c r="M65" s="40"/>
      <c r="N65" s="41"/>
      <c r="O65" s="42"/>
      <c r="P65" s="142"/>
      <c r="Q65" s="143"/>
      <c r="R65" s="144"/>
      <c r="U65" s="254"/>
      <c r="W65" s="221"/>
      <c r="X65" s="361"/>
      <c r="Y65" s="361"/>
      <c r="Z65" s="361"/>
      <c r="AA65" s="361"/>
      <c r="AB65" s="362"/>
      <c r="AC65" s="362"/>
      <c r="AD65" s="362"/>
      <c r="AE65" s="362"/>
      <c r="AF65" s="362"/>
      <c r="AG65" s="362"/>
      <c r="AH65" s="362"/>
      <c r="AJ65" s="221"/>
    </row>
    <row r="66" spans="1:45" ht="20.100000000000001" customHeight="1" x14ac:dyDescent="0.15">
      <c r="A66" s="518"/>
      <c r="B66" s="501"/>
      <c r="C66" s="502"/>
      <c r="D66" s="49"/>
      <c r="E66" s="34" t="s">
        <v>15</v>
      </c>
      <c r="F66" s="149">
        <v>0.5</v>
      </c>
      <c r="G66" s="36" t="s">
        <v>16</v>
      </c>
      <c r="H66" s="495"/>
      <c r="I66" s="344"/>
      <c r="J66" s="38" t="str">
        <f t="shared" si="0"/>
        <v>-</v>
      </c>
      <c r="K66" s="46">
        <f t="shared" si="3"/>
        <v>0</v>
      </c>
      <c r="L66" s="493"/>
      <c r="M66" s="50"/>
      <c r="N66" s="375">
        <f>P195</f>
        <v>0</v>
      </c>
      <c r="O66" s="52" t="str">
        <f>IF(P192&gt;0,"未達","")</f>
        <v>未達</v>
      </c>
      <c r="P66" s="462" t="str">
        <f>IF(Q67="-","-",IF(Q67&gt;5,"？",IF(Q67=5,"AAA",IF(Q67&gt;=4.5,"AA",IF(Q67&gt;=4,"A",IF(Q67&gt;=3.5,"B",IF(Q67&gt;=3,"C","？")))))))</f>
        <v>-</v>
      </c>
      <c r="Q66" s="463"/>
      <c r="R66" s="464"/>
      <c r="U66" s="254"/>
      <c r="W66" s="221"/>
      <c r="X66" s="361"/>
      <c r="Y66" s="361"/>
      <c r="Z66" s="361"/>
      <c r="AA66" s="361"/>
      <c r="AB66" s="362"/>
      <c r="AC66" s="362"/>
      <c r="AD66" s="362"/>
      <c r="AE66" s="362"/>
      <c r="AF66" s="362"/>
      <c r="AG66" s="362"/>
      <c r="AH66" s="362"/>
      <c r="AJ66" s="221"/>
    </row>
    <row r="67" spans="1:45" ht="20.100000000000001" customHeight="1" thickBot="1" x14ac:dyDescent="0.2">
      <c r="A67" s="519"/>
      <c r="B67" s="503"/>
      <c r="C67" s="504"/>
      <c r="D67" s="231"/>
      <c r="E67" s="76" t="s">
        <v>15</v>
      </c>
      <c r="F67" s="232">
        <v>0.5</v>
      </c>
      <c r="G67" s="233" t="s">
        <v>16</v>
      </c>
      <c r="H67" s="594"/>
      <c r="I67" s="345"/>
      <c r="J67" s="234" t="str">
        <f t="shared" si="0"/>
        <v>-</v>
      </c>
      <c r="K67" s="235">
        <f t="shared" si="3"/>
        <v>0</v>
      </c>
      <c r="L67" s="236" t="s">
        <v>120</v>
      </c>
      <c r="M67" s="237" t="s">
        <v>15</v>
      </c>
      <c r="N67" s="238">
        <f>O194*F67</f>
        <v>0</v>
      </c>
      <c r="O67" s="239" t="s">
        <v>49</v>
      </c>
      <c r="P67" s="240" t="s">
        <v>15</v>
      </c>
      <c r="Q67" s="241" t="str">
        <f>IF(SUM(N27,N51,N67)=0,"-",ROUND((N26*F26+N50*F50+N66*F66)/SUM(N27,N51,N67),1))</f>
        <v>-</v>
      </c>
      <c r="R67" s="242" t="s">
        <v>16</v>
      </c>
      <c r="U67" s="254"/>
      <c r="W67" s="221"/>
      <c r="X67" s="361"/>
      <c r="Y67" s="361"/>
      <c r="Z67" s="361"/>
      <c r="AA67" s="361"/>
      <c r="AB67" s="362"/>
      <c r="AC67" s="362"/>
      <c r="AD67" s="362"/>
      <c r="AE67" s="362"/>
      <c r="AF67" s="362"/>
      <c r="AG67" s="362"/>
      <c r="AH67" s="362"/>
      <c r="AJ67" s="221"/>
    </row>
    <row r="68" spans="1:45" ht="20.100000000000001" customHeight="1" x14ac:dyDescent="0.15">
      <c r="A68" s="366"/>
      <c r="B68" s="354"/>
      <c r="C68" s="354"/>
      <c r="D68" s="128"/>
      <c r="E68" s="136"/>
      <c r="F68" s="355"/>
      <c r="G68" s="137"/>
      <c r="H68" s="356"/>
      <c r="I68" s="363"/>
      <c r="J68" s="141"/>
      <c r="K68" s="364"/>
      <c r="L68" s="365"/>
      <c r="M68" s="358"/>
      <c r="N68" s="105"/>
      <c r="O68" s="359"/>
      <c r="P68" s="358"/>
      <c r="Q68" s="358"/>
      <c r="R68" s="360"/>
      <c r="U68" s="254"/>
      <c r="W68" s="221"/>
      <c r="X68" s="361"/>
      <c r="Y68" s="361"/>
      <c r="Z68" s="361"/>
      <c r="AA68" s="361"/>
      <c r="AB68" s="362"/>
      <c r="AC68" s="362"/>
      <c r="AD68" s="362"/>
      <c r="AE68" s="362"/>
      <c r="AF68" s="362"/>
      <c r="AG68" s="362"/>
      <c r="AH68" s="362"/>
      <c r="AJ68" s="221"/>
    </row>
    <row r="69" spans="1:45" ht="20.100000000000001" customHeight="1" x14ac:dyDescent="0.15">
      <c r="A69" s="366"/>
      <c r="B69" s="1" t="s">
        <v>183</v>
      </c>
      <c r="C69" s="354"/>
      <c r="D69" s="128"/>
      <c r="E69" s="136"/>
      <c r="F69" s="355"/>
      <c r="G69" s="137"/>
      <c r="H69" s="356"/>
      <c r="I69" s="363"/>
      <c r="J69" s="141"/>
      <c r="K69" s="364"/>
      <c r="L69" s="365"/>
      <c r="M69" s="358"/>
      <c r="N69" s="105"/>
      <c r="O69" s="359"/>
      <c r="P69" s="358"/>
      <c r="Q69" s="358"/>
      <c r="R69" s="360"/>
      <c r="U69" s="254"/>
      <c r="W69" s="221"/>
      <c r="X69" s="221"/>
      <c r="Y69" s="221"/>
      <c r="Z69" s="221"/>
      <c r="AA69" s="221"/>
      <c r="AB69" s="221"/>
      <c r="AC69" s="221"/>
      <c r="AD69" s="221"/>
      <c r="AE69" s="225"/>
      <c r="AF69" s="221"/>
      <c r="AG69" s="221"/>
      <c r="AH69" s="221"/>
      <c r="AI69" s="221"/>
      <c r="AJ69" s="221"/>
    </row>
    <row r="70" spans="1:45" customFormat="1" ht="30" customHeight="1" x14ac:dyDescent="0.15">
      <c r="A70" s="573" t="s">
        <v>188</v>
      </c>
      <c r="B70" s="573"/>
      <c r="C70" s="573"/>
      <c r="D70" s="573"/>
      <c r="E70" s="573"/>
      <c r="F70" s="573"/>
      <c r="G70" s="573"/>
      <c r="H70" s="573"/>
      <c r="I70" s="573"/>
      <c r="J70" s="573"/>
      <c r="K70" s="573"/>
      <c r="L70" s="573"/>
      <c r="M70" s="573"/>
      <c r="N70" s="573"/>
      <c r="O70" s="573"/>
      <c r="P70" s="573"/>
      <c r="Q70" s="573"/>
      <c r="R70" s="573"/>
      <c r="S70" s="573"/>
      <c r="T70" s="573"/>
      <c r="U70" s="573"/>
      <c r="V70" s="369"/>
      <c r="X70" s="370"/>
      <c r="AI70" s="371"/>
      <c r="AJ70" s="371"/>
    </row>
    <row r="71" spans="1:45" customFormat="1" ht="30" customHeight="1" x14ac:dyDescent="0.15">
      <c r="A71" s="573" t="s">
        <v>189</v>
      </c>
      <c r="B71" s="573"/>
      <c r="C71" s="573"/>
      <c r="D71" s="573"/>
      <c r="E71" s="573"/>
      <c r="F71" s="573"/>
      <c r="G71" s="573"/>
      <c r="H71" s="573"/>
      <c r="I71" s="573"/>
      <c r="J71" s="573"/>
      <c r="K71" s="573"/>
      <c r="L71" s="573"/>
      <c r="M71" s="573"/>
      <c r="N71" s="573"/>
      <c r="O71" s="573"/>
      <c r="P71" s="573"/>
      <c r="Q71" s="573"/>
      <c r="R71" s="573"/>
      <c r="S71" s="573"/>
      <c r="T71" s="573"/>
      <c r="U71" s="573"/>
      <c r="V71" s="369"/>
      <c r="X71" s="370"/>
      <c r="AI71" s="371"/>
      <c r="AJ71" s="371"/>
    </row>
    <row r="72" spans="1:45" customFormat="1" ht="30" customHeight="1" x14ac:dyDescent="0.15">
      <c r="A72" s="573" t="s">
        <v>190</v>
      </c>
      <c r="B72" s="573"/>
      <c r="C72" s="573"/>
      <c r="D72" s="573"/>
      <c r="E72" s="573"/>
      <c r="F72" s="573"/>
      <c r="G72" s="573"/>
      <c r="H72" s="573"/>
      <c r="I72" s="573"/>
      <c r="J72" s="573"/>
      <c r="K72" s="573"/>
      <c r="L72" s="573"/>
      <c r="M72" s="573"/>
      <c r="N72" s="573"/>
      <c r="O72" s="573"/>
      <c r="P72" s="573"/>
      <c r="Q72" s="573"/>
      <c r="R72" s="573"/>
      <c r="S72" s="573"/>
      <c r="T72" s="573"/>
      <c r="U72" s="573"/>
      <c r="V72" s="369"/>
      <c r="X72" s="370"/>
      <c r="AI72" s="371"/>
      <c r="AJ72" s="371"/>
    </row>
    <row r="73" spans="1:45" customFormat="1" ht="30" customHeight="1" x14ac:dyDescent="0.15">
      <c r="A73" s="573" t="s">
        <v>191</v>
      </c>
      <c r="B73" s="573"/>
      <c r="C73" s="573"/>
      <c r="D73" s="573"/>
      <c r="E73" s="573"/>
      <c r="F73" s="573"/>
      <c r="G73" s="573"/>
      <c r="H73" s="573"/>
      <c r="I73" s="573"/>
      <c r="J73" s="573"/>
      <c r="K73" s="573"/>
      <c r="L73" s="573"/>
      <c r="M73" s="573"/>
      <c r="N73" s="573"/>
      <c r="O73" s="573"/>
      <c r="P73" s="573"/>
      <c r="Q73" s="573"/>
      <c r="R73" s="573"/>
      <c r="S73" s="573"/>
      <c r="T73" s="573"/>
      <c r="U73" s="573"/>
      <c r="V73" s="369"/>
      <c r="X73" s="370"/>
      <c r="Z73" s="372" t="s">
        <v>192</v>
      </c>
      <c r="AA73" s="372"/>
      <c r="AB73" s="372"/>
      <c r="AC73" s="372"/>
      <c r="AD73" s="372"/>
      <c r="AE73" s="372"/>
      <c r="AF73" s="372"/>
      <c r="AG73" s="372"/>
      <c r="AH73" s="372"/>
      <c r="AI73" s="372"/>
      <c r="AJ73" s="372"/>
      <c r="AK73" s="372"/>
      <c r="AL73" s="372"/>
      <c r="AM73" s="372"/>
      <c r="AN73" s="372"/>
      <c r="AO73" s="372"/>
      <c r="AP73" s="372"/>
      <c r="AQ73" s="372"/>
      <c r="AR73" s="372"/>
      <c r="AS73" s="372"/>
    </row>
    <row r="74" spans="1:45" customFormat="1" ht="30" customHeight="1" x14ac:dyDescent="0.15">
      <c r="A74" s="573" t="s">
        <v>193</v>
      </c>
      <c r="B74" s="573"/>
      <c r="C74" s="573"/>
      <c r="D74" s="573"/>
      <c r="E74" s="573"/>
      <c r="F74" s="573"/>
      <c r="G74" s="573"/>
      <c r="H74" s="573"/>
      <c r="I74" s="573"/>
      <c r="J74" s="573"/>
      <c r="K74" s="573"/>
      <c r="L74" s="573"/>
      <c r="M74" s="573"/>
      <c r="N74" s="573"/>
      <c r="O74" s="573"/>
      <c r="P74" s="573"/>
      <c r="Q74" s="573"/>
      <c r="R74" s="573"/>
      <c r="S74" s="573"/>
      <c r="T74" s="573"/>
      <c r="U74" s="573"/>
      <c r="V74" s="369"/>
      <c r="X74" s="370"/>
      <c r="Y74" s="373"/>
      <c r="Z74" s="1"/>
      <c r="AA74" s="373"/>
      <c r="AB74" s="373"/>
      <c r="AC74" s="373"/>
      <c r="AD74" s="373"/>
      <c r="AE74" s="373"/>
      <c r="AF74" s="373"/>
      <c r="AG74" s="373"/>
      <c r="AH74" s="373"/>
      <c r="AI74" s="373"/>
      <c r="AJ74" s="373"/>
      <c r="AK74" s="373"/>
      <c r="AL74" s="373"/>
      <c r="AM74" s="373"/>
      <c r="AN74" s="373"/>
      <c r="AO74" s="373"/>
      <c r="AP74" s="373"/>
      <c r="AQ74" s="373"/>
      <c r="AR74" s="373"/>
      <c r="AS74" s="373"/>
    </row>
    <row r="75" spans="1:45" customFormat="1" ht="30" customHeight="1" x14ac:dyDescent="0.15">
      <c r="A75" s="573" t="s">
        <v>194</v>
      </c>
      <c r="B75" s="573"/>
      <c r="C75" s="573"/>
      <c r="D75" s="573"/>
      <c r="E75" s="573"/>
      <c r="F75" s="573"/>
      <c r="G75" s="573"/>
      <c r="H75" s="573"/>
      <c r="I75" s="573"/>
      <c r="J75" s="573"/>
      <c r="K75" s="573"/>
      <c r="L75" s="573"/>
      <c r="M75" s="573"/>
      <c r="N75" s="573"/>
      <c r="O75" s="573"/>
      <c r="P75" s="573"/>
      <c r="Q75" s="573"/>
      <c r="R75" s="573"/>
      <c r="S75" s="573"/>
      <c r="T75" s="573"/>
      <c r="U75" s="573"/>
      <c r="V75" s="369"/>
      <c r="X75" s="370"/>
      <c r="Y75" s="373"/>
      <c r="Z75" s="1"/>
      <c r="AA75" s="373"/>
      <c r="AB75" s="373"/>
      <c r="AC75" s="373"/>
      <c r="AD75" s="373"/>
      <c r="AE75" s="373"/>
      <c r="AF75" s="373"/>
      <c r="AG75" s="373"/>
      <c r="AH75" s="373"/>
      <c r="AI75" s="373"/>
      <c r="AJ75" s="373"/>
      <c r="AK75" s="373"/>
      <c r="AL75" s="373"/>
      <c r="AM75" s="373"/>
      <c r="AN75" s="373"/>
      <c r="AO75" s="373"/>
      <c r="AP75" s="373"/>
      <c r="AQ75" s="373"/>
      <c r="AR75" s="373"/>
      <c r="AS75" s="373"/>
    </row>
    <row r="76" spans="1:45" customFormat="1" ht="30" customHeight="1" x14ac:dyDescent="0.15">
      <c r="A76" s="573" t="s">
        <v>195</v>
      </c>
      <c r="B76" s="573"/>
      <c r="C76" s="573"/>
      <c r="D76" s="573"/>
      <c r="E76" s="573"/>
      <c r="F76" s="573"/>
      <c r="G76" s="573"/>
      <c r="H76" s="573"/>
      <c r="I76" s="573"/>
      <c r="J76" s="573"/>
      <c r="K76" s="573"/>
      <c r="L76" s="573"/>
      <c r="M76" s="573"/>
      <c r="N76" s="573"/>
      <c r="O76" s="573"/>
      <c r="P76" s="573"/>
      <c r="Q76" s="573"/>
      <c r="R76" s="573"/>
      <c r="S76" s="573"/>
      <c r="T76" s="573"/>
      <c r="U76" s="573"/>
      <c r="V76" s="369"/>
      <c r="X76" s="370"/>
      <c r="Y76" s="373"/>
      <c r="Z76" s="1"/>
      <c r="AA76" s="373"/>
      <c r="AB76" s="373"/>
      <c r="AC76" s="373"/>
      <c r="AD76" s="373"/>
      <c r="AE76" s="373"/>
      <c r="AF76" s="373"/>
      <c r="AG76" s="373"/>
      <c r="AH76" s="373"/>
      <c r="AI76" s="373"/>
      <c r="AJ76" s="373"/>
      <c r="AK76" s="373"/>
      <c r="AL76" s="373"/>
      <c r="AM76" s="373"/>
      <c r="AN76" s="373"/>
      <c r="AO76" s="373"/>
      <c r="AP76" s="373"/>
      <c r="AQ76" s="373"/>
      <c r="AR76" s="373"/>
      <c r="AS76" s="373"/>
    </row>
    <row r="77" spans="1:45" customFormat="1" ht="30" customHeight="1" x14ac:dyDescent="0.15">
      <c r="A77" s="573" t="s">
        <v>196</v>
      </c>
      <c r="B77" s="573"/>
      <c r="C77" s="573"/>
      <c r="D77" s="573"/>
      <c r="E77" s="573"/>
      <c r="F77" s="573"/>
      <c r="G77" s="573"/>
      <c r="H77" s="573"/>
      <c r="I77" s="573"/>
      <c r="J77" s="573"/>
      <c r="K77" s="573"/>
      <c r="L77" s="573"/>
      <c r="M77" s="573"/>
      <c r="N77" s="573"/>
      <c r="O77" s="573"/>
      <c r="P77" s="573"/>
      <c r="Q77" s="573"/>
      <c r="R77" s="573"/>
      <c r="S77" s="573"/>
      <c r="T77" s="573"/>
      <c r="U77" s="573"/>
      <c r="V77" s="369"/>
      <c r="X77" s="370"/>
      <c r="Y77" s="373"/>
      <c r="Z77" s="1"/>
      <c r="AA77" s="373"/>
      <c r="AB77" s="373"/>
      <c r="AC77" s="373"/>
      <c r="AD77" s="373"/>
      <c r="AE77" s="373"/>
      <c r="AF77" s="373"/>
      <c r="AG77" s="373"/>
      <c r="AH77" s="373"/>
      <c r="AI77" s="373"/>
      <c r="AJ77" s="373"/>
      <c r="AK77" s="373"/>
      <c r="AL77" s="373"/>
      <c r="AM77" s="373"/>
      <c r="AN77" s="373"/>
      <c r="AO77" s="373"/>
      <c r="AP77" s="373"/>
      <c r="AQ77" s="373"/>
      <c r="AR77" s="373"/>
      <c r="AS77" s="373"/>
    </row>
    <row r="78" spans="1:45" customFormat="1" ht="30" customHeight="1" x14ac:dyDescent="0.15">
      <c r="A78" s="374" t="s">
        <v>197</v>
      </c>
      <c r="B78" s="374"/>
      <c r="C78" s="374"/>
      <c r="D78" s="374"/>
      <c r="E78" s="374"/>
      <c r="F78" s="374"/>
      <c r="G78" s="374"/>
      <c r="H78" s="374"/>
      <c r="I78" s="374"/>
      <c r="J78" s="374"/>
      <c r="K78" s="374"/>
      <c r="L78" s="374"/>
      <c r="M78" s="374"/>
      <c r="N78" s="374"/>
      <c r="O78" s="374"/>
      <c r="P78" s="374"/>
      <c r="Q78" s="374"/>
      <c r="R78" s="374"/>
      <c r="S78" s="374"/>
      <c r="T78" s="374"/>
      <c r="U78" s="374"/>
      <c r="V78" s="374"/>
      <c r="X78" s="370"/>
      <c r="Y78" s="373"/>
      <c r="Z78" s="1"/>
      <c r="AA78" s="373"/>
      <c r="AB78" s="373"/>
      <c r="AC78" s="373"/>
      <c r="AD78" s="373"/>
      <c r="AE78" s="373"/>
      <c r="AF78" s="373"/>
      <c r="AG78" s="373"/>
      <c r="AH78" s="373"/>
      <c r="AI78" s="373"/>
      <c r="AJ78" s="373"/>
      <c r="AK78" s="373"/>
      <c r="AL78" s="373"/>
      <c r="AM78" s="373"/>
      <c r="AN78" s="373"/>
      <c r="AO78" s="373"/>
      <c r="AP78" s="373"/>
      <c r="AQ78" s="373"/>
      <c r="AR78" s="373"/>
      <c r="AS78" s="373"/>
    </row>
    <row r="79" spans="1:45" customFormat="1" ht="30" customHeight="1" x14ac:dyDescent="0.15">
      <c r="A79" s="573" t="s">
        <v>198</v>
      </c>
      <c r="B79" s="573"/>
      <c r="C79" s="573"/>
      <c r="D79" s="573"/>
      <c r="E79" s="573"/>
      <c r="F79" s="573"/>
      <c r="G79" s="573"/>
      <c r="H79" s="573"/>
      <c r="I79" s="573"/>
      <c r="J79" s="573"/>
      <c r="K79" s="573"/>
      <c r="L79" s="573"/>
      <c r="M79" s="573"/>
      <c r="N79" s="573"/>
      <c r="O79" s="573"/>
      <c r="P79" s="573"/>
      <c r="Q79" s="573"/>
      <c r="R79" s="573"/>
      <c r="S79" s="573"/>
      <c r="T79" s="573"/>
      <c r="U79" s="573"/>
      <c r="V79" s="369"/>
      <c r="X79" s="370"/>
      <c r="Y79" s="373"/>
      <c r="Z79" s="1"/>
      <c r="AA79" s="373"/>
      <c r="AB79" s="373"/>
      <c r="AC79" s="373"/>
      <c r="AD79" s="373"/>
      <c r="AE79" s="373"/>
      <c r="AF79" s="373"/>
      <c r="AG79" s="373"/>
      <c r="AH79" s="373"/>
      <c r="AI79" s="373"/>
      <c r="AJ79" s="373"/>
      <c r="AK79" s="373"/>
      <c r="AL79" s="373"/>
      <c r="AM79" s="373"/>
      <c r="AN79" s="373"/>
      <c r="AO79" s="373"/>
      <c r="AP79" s="373"/>
      <c r="AQ79" s="373"/>
      <c r="AR79" s="373"/>
      <c r="AS79" s="373"/>
    </row>
    <row r="80" spans="1:45" customFormat="1" ht="30" customHeight="1" x14ac:dyDescent="0.15">
      <c r="A80" s="573" t="s">
        <v>199</v>
      </c>
      <c r="B80" s="573"/>
      <c r="C80" s="573"/>
      <c r="D80" s="573"/>
      <c r="E80" s="573"/>
      <c r="F80" s="573"/>
      <c r="G80" s="573"/>
      <c r="H80" s="573"/>
      <c r="I80" s="573"/>
      <c r="J80" s="573"/>
      <c r="K80" s="573"/>
      <c r="L80" s="573"/>
      <c r="M80" s="573"/>
      <c r="N80" s="573"/>
      <c r="O80" s="573"/>
      <c r="P80" s="573"/>
      <c r="Q80" s="573"/>
      <c r="R80" s="573"/>
      <c r="S80" s="573"/>
      <c r="T80" s="573"/>
      <c r="U80" s="573"/>
      <c r="V80" s="369"/>
      <c r="X80" s="370"/>
      <c r="Y80" s="373"/>
      <c r="Z80" s="1"/>
      <c r="AA80" s="373"/>
      <c r="AB80" s="373"/>
      <c r="AC80" s="373"/>
      <c r="AD80" s="373"/>
      <c r="AE80" s="373"/>
      <c r="AF80" s="373"/>
      <c r="AG80" s="373"/>
      <c r="AH80" s="373"/>
      <c r="AI80" s="373"/>
      <c r="AJ80" s="373"/>
      <c r="AK80" s="373"/>
      <c r="AL80" s="373"/>
      <c r="AM80" s="373"/>
      <c r="AN80" s="373"/>
      <c r="AO80" s="373"/>
      <c r="AP80" s="373"/>
      <c r="AQ80" s="373"/>
      <c r="AR80" s="373"/>
      <c r="AS80" s="373"/>
    </row>
    <row r="81" spans="1:45" customFormat="1" ht="30" customHeight="1" x14ac:dyDescent="0.15">
      <c r="A81" s="573" t="s">
        <v>200</v>
      </c>
      <c r="B81" s="573"/>
      <c r="C81" s="573"/>
      <c r="D81" s="573"/>
      <c r="E81" s="573"/>
      <c r="F81" s="573"/>
      <c r="G81" s="573"/>
      <c r="H81" s="573"/>
      <c r="I81" s="573"/>
      <c r="J81" s="573"/>
      <c r="K81" s="573"/>
      <c r="L81" s="573"/>
      <c r="M81" s="573"/>
      <c r="N81" s="573"/>
      <c r="O81" s="573"/>
      <c r="P81" s="573"/>
      <c r="Q81" s="573"/>
      <c r="R81" s="573"/>
      <c r="S81" s="573"/>
      <c r="T81" s="573"/>
      <c r="U81" s="573"/>
      <c r="V81" s="369"/>
      <c r="X81" s="370"/>
      <c r="Y81" s="373"/>
      <c r="Z81" s="1"/>
      <c r="AA81" s="373"/>
      <c r="AB81" s="373"/>
      <c r="AC81" s="373"/>
      <c r="AD81" s="373"/>
      <c r="AE81" s="373"/>
      <c r="AF81" s="373"/>
      <c r="AG81" s="373"/>
      <c r="AH81" s="373"/>
      <c r="AI81" s="373"/>
      <c r="AJ81" s="373"/>
      <c r="AK81" s="373"/>
      <c r="AL81" s="373"/>
      <c r="AM81" s="373"/>
      <c r="AN81" s="373"/>
      <c r="AO81" s="373"/>
      <c r="AP81" s="373"/>
      <c r="AQ81" s="373"/>
      <c r="AR81" s="373"/>
      <c r="AS81" s="373"/>
    </row>
    <row r="82" spans="1:45" customFormat="1" ht="30" customHeight="1" x14ac:dyDescent="0.15">
      <c r="A82" s="573" t="s">
        <v>201</v>
      </c>
      <c r="B82" s="573"/>
      <c r="C82" s="573"/>
      <c r="D82" s="573"/>
      <c r="E82" s="573"/>
      <c r="F82" s="573"/>
      <c r="G82" s="573"/>
      <c r="H82" s="573"/>
      <c r="I82" s="573"/>
      <c r="J82" s="573"/>
      <c r="K82" s="573"/>
      <c r="L82" s="573"/>
      <c r="M82" s="573"/>
      <c r="N82" s="573"/>
      <c r="O82" s="573"/>
      <c r="P82" s="573"/>
      <c r="Q82" s="573"/>
      <c r="R82" s="573"/>
      <c r="S82" s="573"/>
      <c r="T82" s="573"/>
      <c r="U82" s="573"/>
      <c r="V82" s="369"/>
      <c r="X82" s="370"/>
      <c r="Y82" s="373"/>
      <c r="Z82" s="1"/>
      <c r="AA82" s="373"/>
      <c r="AB82" s="373"/>
      <c r="AC82" s="373"/>
      <c r="AD82" s="373"/>
      <c r="AE82" s="373"/>
      <c r="AF82" s="373"/>
      <c r="AG82" s="373"/>
      <c r="AH82" s="373"/>
      <c r="AI82" s="373"/>
      <c r="AJ82" s="373"/>
      <c r="AK82" s="373"/>
      <c r="AL82" s="373"/>
      <c r="AM82" s="373"/>
      <c r="AN82" s="373"/>
      <c r="AO82" s="373"/>
      <c r="AP82" s="373"/>
      <c r="AQ82" s="373"/>
      <c r="AR82" s="373"/>
      <c r="AS82" s="373"/>
    </row>
    <row r="83" spans="1:45" customFormat="1" ht="30" customHeight="1" x14ac:dyDescent="0.15">
      <c r="A83" s="573" t="s">
        <v>202</v>
      </c>
      <c r="B83" s="573"/>
      <c r="C83" s="573"/>
      <c r="D83" s="573"/>
      <c r="E83" s="573"/>
      <c r="F83" s="573"/>
      <c r="G83" s="573"/>
      <c r="H83" s="573"/>
      <c r="I83" s="573"/>
      <c r="J83" s="573"/>
      <c r="K83" s="573"/>
      <c r="L83" s="573"/>
      <c r="M83" s="573"/>
      <c r="N83" s="573"/>
      <c r="O83" s="573"/>
      <c r="P83" s="573"/>
      <c r="Q83" s="573"/>
      <c r="R83" s="573"/>
      <c r="S83" s="573"/>
      <c r="T83" s="573"/>
      <c r="U83" s="573"/>
      <c r="V83" s="369"/>
      <c r="X83" s="370"/>
      <c r="Y83" s="373"/>
      <c r="Z83" s="1"/>
      <c r="AA83" s="373"/>
      <c r="AB83" s="373"/>
      <c r="AC83" s="373"/>
      <c r="AD83" s="373"/>
      <c r="AE83" s="373"/>
      <c r="AF83" s="373"/>
      <c r="AG83" s="373"/>
      <c r="AH83" s="373"/>
      <c r="AI83" s="373"/>
      <c r="AJ83" s="373"/>
      <c r="AK83" s="373"/>
      <c r="AL83" s="373"/>
      <c r="AM83" s="373"/>
      <c r="AN83" s="373"/>
      <c r="AO83" s="373"/>
      <c r="AP83" s="373"/>
      <c r="AQ83" s="373"/>
      <c r="AR83" s="373"/>
      <c r="AS83" s="373"/>
    </row>
    <row r="84" spans="1:45" customFormat="1" ht="30" customHeight="1" x14ac:dyDescent="0.15">
      <c r="A84" s="573" t="s">
        <v>203</v>
      </c>
      <c r="B84" s="573"/>
      <c r="C84" s="573"/>
      <c r="D84" s="573"/>
      <c r="E84" s="573"/>
      <c r="F84" s="573"/>
      <c r="G84" s="573"/>
      <c r="H84" s="573"/>
      <c r="I84" s="573"/>
      <c r="J84" s="573"/>
      <c r="K84" s="573"/>
      <c r="L84" s="573"/>
      <c r="M84" s="573"/>
      <c r="N84" s="573"/>
      <c r="O84" s="573"/>
      <c r="P84" s="573"/>
      <c r="Q84" s="573"/>
      <c r="R84" s="573"/>
      <c r="S84" s="573"/>
      <c r="T84" s="573"/>
      <c r="U84" s="573"/>
      <c r="V84" s="369"/>
      <c r="X84" s="370"/>
      <c r="Y84" s="373"/>
      <c r="Z84" s="1"/>
      <c r="AA84" s="373"/>
      <c r="AB84" s="373"/>
      <c r="AC84" s="373"/>
      <c r="AD84" s="373"/>
      <c r="AE84" s="373"/>
      <c r="AF84" s="373"/>
      <c r="AG84" s="373"/>
      <c r="AH84" s="373"/>
      <c r="AI84" s="373"/>
      <c r="AJ84" s="373"/>
      <c r="AK84" s="373"/>
      <c r="AL84" s="373"/>
      <c r="AM84" s="373"/>
      <c r="AN84" s="373"/>
      <c r="AO84" s="373"/>
      <c r="AP84" s="373"/>
      <c r="AQ84" s="373"/>
      <c r="AR84" s="373"/>
      <c r="AS84" s="373"/>
    </row>
    <row r="85" spans="1:45" ht="20.100000000000001" customHeight="1" x14ac:dyDescent="0.15">
      <c r="A85" s="366"/>
      <c r="C85" s="354"/>
      <c r="D85" s="128"/>
      <c r="E85" s="136"/>
      <c r="F85" s="355"/>
      <c r="G85" s="137"/>
      <c r="H85" s="356"/>
      <c r="I85" s="363"/>
      <c r="J85" s="141"/>
      <c r="K85" s="364"/>
      <c r="L85" s="365"/>
      <c r="M85" s="358"/>
      <c r="N85" s="105"/>
      <c r="O85" s="359"/>
      <c r="P85" s="358"/>
      <c r="Q85" s="358"/>
      <c r="R85" s="360"/>
      <c r="U85" s="254"/>
      <c r="W85" s="221"/>
      <c r="X85" s="221"/>
      <c r="Y85" s="221"/>
      <c r="Z85" s="221"/>
      <c r="AA85" s="221"/>
      <c r="AB85" s="221"/>
      <c r="AC85" s="221"/>
      <c r="AD85" s="221"/>
      <c r="AE85" s="225"/>
      <c r="AF85" s="221"/>
      <c r="AG85" s="221"/>
      <c r="AH85" s="221"/>
      <c r="AI85" s="221"/>
      <c r="AJ85" s="221"/>
    </row>
    <row r="86" spans="1:45" ht="14.25" x14ac:dyDescent="0.15">
      <c r="A86" s="353"/>
      <c r="B86" s="354"/>
      <c r="C86" s="354"/>
      <c r="D86" s="128"/>
      <c r="E86" s="136"/>
      <c r="F86" s="355"/>
      <c r="G86" s="137"/>
      <c r="H86" s="356"/>
      <c r="I86" s="363"/>
      <c r="M86" s="254"/>
      <c r="U86" s="254"/>
      <c r="W86" s="221"/>
      <c r="X86" s="221"/>
      <c r="Y86" s="221"/>
      <c r="Z86" s="221"/>
      <c r="AA86" s="221"/>
      <c r="AB86" s="221"/>
      <c r="AC86" s="221"/>
      <c r="AD86" s="221"/>
      <c r="AE86" s="225"/>
      <c r="AF86" s="221"/>
      <c r="AG86" s="221"/>
      <c r="AH86" s="221"/>
      <c r="AI86" s="221"/>
      <c r="AJ86" s="221"/>
    </row>
    <row r="87" spans="1:45" ht="15" thickBot="1" x14ac:dyDescent="0.2">
      <c r="A87" s="353"/>
      <c r="B87" s="354"/>
      <c r="C87" s="354"/>
      <c r="D87" s="128"/>
      <c r="E87" s="136"/>
      <c r="F87" s="355"/>
      <c r="G87" s="137"/>
      <c r="H87" s="356"/>
      <c r="I87" s="363"/>
      <c r="U87" s="254" t="s">
        <v>124</v>
      </c>
      <c r="W87" s="221"/>
      <c r="X87" s="221"/>
      <c r="Y87" s="221"/>
      <c r="Z87" s="221"/>
      <c r="AA87" s="221"/>
      <c r="AB87" s="221"/>
      <c r="AC87" s="221"/>
      <c r="AD87" s="221"/>
      <c r="AE87" s="225"/>
      <c r="AF87" s="221"/>
      <c r="AG87" s="221"/>
      <c r="AH87" s="221"/>
      <c r="AI87" s="221"/>
    </row>
    <row r="88" spans="1:45" x14ac:dyDescent="0.15">
      <c r="B88" s="248"/>
      <c r="C88" s="249"/>
      <c r="K88" s="255"/>
      <c r="L88" s="256"/>
      <c r="M88" s="256"/>
      <c r="N88" s="256"/>
      <c r="O88" s="256"/>
      <c r="P88" s="256"/>
      <c r="Q88" s="256"/>
      <c r="R88" s="256"/>
      <c r="S88" s="193"/>
      <c r="T88" s="193"/>
      <c r="U88" s="193"/>
      <c r="V88" s="193"/>
      <c r="W88" s="193"/>
      <c r="X88" s="193"/>
      <c r="Y88" s="193"/>
      <c r="Z88" s="193"/>
      <c r="AA88" s="193"/>
      <c r="AB88" s="193"/>
      <c r="AC88" s="193"/>
      <c r="AD88" s="193"/>
      <c r="AE88" s="257"/>
      <c r="AF88" s="257"/>
      <c r="AG88" s="193"/>
      <c r="AH88" s="193"/>
      <c r="AI88" s="193"/>
      <c r="AJ88" s="193"/>
      <c r="AK88" s="193"/>
      <c r="AL88" s="193"/>
      <c r="AM88" s="258"/>
    </row>
    <row r="89" spans="1:45" x14ac:dyDescent="0.15">
      <c r="K89" s="259"/>
      <c r="L89" s="254"/>
      <c r="M89" s="260" t="s">
        <v>125</v>
      </c>
      <c r="N89" s="254"/>
      <c r="O89" s="254"/>
      <c r="P89" s="254"/>
      <c r="Q89" s="254"/>
      <c r="R89" s="254"/>
      <c r="S89" s="128"/>
      <c r="T89" s="261" t="s">
        <v>126</v>
      </c>
      <c r="U89" s="261"/>
      <c r="V89" s="128"/>
      <c r="W89" s="128"/>
      <c r="X89" s="128"/>
      <c r="Y89" s="128"/>
      <c r="Z89" s="128"/>
      <c r="AA89" s="128"/>
      <c r="AB89" s="128"/>
      <c r="AC89" s="128"/>
      <c r="AD89" s="128"/>
      <c r="AE89" s="262"/>
      <c r="AF89" s="262"/>
      <c r="AG89" s="128"/>
      <c r="AH89" s="260" t="s">
        <v>127</v>
      </c>
      <c r="AI89" s="260"/>
      <c r="AJ89" s="254"/>
      <c r="AK89" s="254"/>
      <c r="AL89" s="254"/>
      <c r="AM89" s="263"/>
    </row>
    <row r="90" spans="1:45" x14ac:dyDescent="0.15">
      <c r="K90" s="259"/>
      <c r="L90" s="254"/>
      <c r="M90" s="264"/>
      <c r="N90" s="265" t="s">
        <v>128</v>
      </c>
      <c r="O90" s="266">
        <v>5</v>
      </c>
      <c r="P90" s="267"/>
      <c r="Q90" s="254"/>
      <c r="R90" s="254"/>
      <c r="S90" s="128"/>
      <c r="T90" s="268" t="s">
        <v>129</v>
      </c>
      <c r="U90" s="269" t="s">
        <v>130</v>
      </c>
      <c r="V90" s="128"/>
      <c r="W90" s="128"/>
      <c r="X90" s="128"/>
      <c r="Y90" s="128"/>
      <c r="Z90" s="128"/>
      <c r="AA90" s="128"/>
      <c r="AB90" s="128"/>
      <c r="AC90" s="128"/>
      <c r="AD90" s="128"/>
      <c r="AE90" s="262"/>
      <c r="AF90" s="262"/>
      <c r="AG90" s="128"/>
      <c r="AH90" s="270"/>
      <c r="AI90" s="271"/>
      <c r="AJ90" s="272" t="s">
        <v>128</v>
      </c>
      <c r="AK90" s="266">
        <v>7</v>
      </c>
      <c r="AL90" s="267"/>
      <c r="AM90" s="263"/>
    </row>
    <row r="91" spans="1:45" x14ac:dyDescent="0.15">
      <c r="K91" s="259"/>
      <c r="L91" s="254"/>
      <c r="M91" s="273" t="s">
        <v>131</v>
      </c>
      <c r="N91" s="274" t="s">
        <v>132</v>
      </c>
      <c r="O91" s="275" t="s">
        <v>133</v>
      </c>
      <c r="P91" s="276" t="s">
        <v>134</v>
      </c>
      <c r="Q91" s="254"/>
      <c r="R91" s="254"/>
      <c r="S91" s="128"/>
      <c r="T91" s="277" t="s">
        <v>135</v>
      </c>
      <c r="U91" s="278" t="str">
        <f>Q12</f>
        <v>-</v>
      </c>
      <c r="V91" s="128"/>
      <c r="W91" s="128"/>
      <c r="X91" s="128"/>
      <c r="Y91" s="128"/>
      <c r="Z91" s="128"/>
      <c r="AA91" s="128"/>
      <c r="AB91" s="128"/>
      <c r="AC91" s="128"/>
      <c r="AD91" s="128"/>
      <c r="AE91" s="262"/>
      <c r="AF91" s="262"/>
      <c r="AG91" s="128"/>
      <c r="AH91" s="273" t="s">
        <v>131</v>
      </c>
      <c r="AI91" s="279"/>
      <c r="AJ91" s="274" t="s">
        <v>132</v>
      </c>
      <c r="AK91" s="275" t="s">
        <v>133</v>
      </c>
      <c r="AL91" s="276" t="s">
        <v>134</v>
      </c>
      <c r="AM91" s="280"/>
    </row>
    <row r="92" spans="1:45" x14ac:dyDescent="0.15">
      <c r="K92" s="259"/>
      <c r="L92" s="254"/>
      <c r="M92" s="281">
        <v>5</v>
      </c>
      <c r="N92" s="167">
        <f>COUNTIF(J$6:J$10,M92)</f>
        <v>0</v>
      </c>
      <c r="O92" s="282">
        <f>IF(N92&gt;O90,O90,N92)</f>
        <v>0</v>
      </c>
      <c r="P92" s="283">
        <f>O$90-SUM(O92:O$92)</f>
        <v>5</v>
      </c>
      <c r="Q92" s="254"/>
      <c r="R92" s="254"/>
      <c r="S92" s="128"/>
      <c r="T92" s="277" t="s">
        <v>136</v>
      </c>
      <c r="U92" s="278" t="str">
        <f>Q14</f>
        <v>-</v>
      </c>
      <c r="V92" s="128"/>
      <c r="W92" s="128"/>
      <c r="X92" s="128"/>
      <c r="Y92" s="128"/>
      <c r="Z92" s="128"/>
      <c r="AA92" s="128"/>
      <c r="AB92" s="128"/>
      <c r="AC92" s="128"/>
      <c r="AD92" s="128"/>
      <c r="AE92" s="262"/>
      <c r="AF92" s="262"/>
      <c r="AG92" s="128"/>
      <c r="AH92" s="281">
        <v>5</v>
      </c>
      <c r="AI92" s="167"/>
      <c r="AJ92" s="167">
        <f>COUNTIF(AC$6:AC$12,AH92)</f>
        <v>0</v>
      </c>
      <c r="AK92" s="282">
        <f>IF(AJ92&gt;AK90,AK90,AJ92)</f>
        <v>0</v>
      </c>
      <c r="AL92" s="283">
        <f>AK$90-SUM(AK92:AK$92)</f>
        <v>7</v>
      </c>
      <c r="AM92" s="284"/>
    </row>
    <row r="93" spans="1:45" x14ac:dyDescent="0.15">
      <c r="K93" s="259"/>
      <c r="L93" s="254"/>
      <c r="M93" s="281">
        <v>4</v>
      </c>
      <c r="N93" s="167">
        <f>COUNTIF(J$6:J$10,M93)</f>
        <v>0</v>
      </c>
      <c r="O93" s="282">
        <f>IF(P92&gt;0,IF(N93&gt;P92,P92,N93),0)</f>
        <v>0</v>
      </c>
      <c r="P93" s="283">
        <f>O$90-SUM(O$92:O93)</f>
        <v>5</v>
      </c>
      <c r="Q93" s="254"/>
      <c r="R93" s="254"/>
      <c r="S93" s="128"/>
      <c r="T93" s="285" t="s">
        <v>33</v>
      </c>
      <c r="U93" s="278" t="str">
        <f>Q21</f>
        <v>-</v>
      </c>
      <c r="V93" s="128"/>
      <c r="W93" s="128"/>
      <c r="X93" s="128"/>
      <c r="Y93" s="128"/>
      <c r="Z93" s="128"/>
      <c r="AA93" s="128"/>
      <c r="AB93" s="128"/>
      <c r="AC93" s="128"/>
      <c r="AD93" s="128"/>
      <c r="AE93" s="262"/>
      <c r="AF93" s="262"/>
      <c r="AG93" s="128"/>
      <c r="AH93" s="281">
        <v>4</v>
      </c>
      <c r="AI93" s="167"/>
      <c r="AJ93" s="167">
        <f>COUNTIF(AC$6:AC$12,AH93)</f>
        <v>0</v>
      </c>
      <c r="AK93" s="282">
        <f>IF(AL92&gt;0,IF(AJ93&gt;AL92,AL92,AJ93),0)</f>
        <v>0</v>
      </c>
      <c r="AL93" s="283">
        <f>AK$90-SUM(AK$92:AK93)</f>
        <v>7</v>
      </c>
      <c r="AM93" s="284"/>
    </row>
    <row r="94" spans="1:45" x14ac:dyDescent="0.15">
      <c r="J94" s="158"/>
      <c r="K94" s="259"/>
      <c r="L94" s="254"/>
      <c r="M94" s="281">
        <v>3</v>
      </c>
      <c r="N94" s="167">
        <f>COUNTIF(J$6:J$10,M94)</f>
        <v>0</v>
      </c>
      <c r="O94" s="282">
        <f>IF(P93&gt;0,IF(N94&gt;P93,P93,N94),0)</f>
        <v>0</v>
      </c>
      <c r="P94" s="283">
        <f>O$90-SUM(O$92:O94)</f>
        <v>5</v>
      </c>
      <c r="Q94" s="254"/>
      <c r="R94" s="254"/>
      <c r="S94" s="128"/>
      <c r="T94" s="285" t="s">
        <v>43</v>
      </c>
      <c r="U94" s="278" t="str">
        <f>Q67</f>
        <v>-</v>
      </c>
      <c r="V94" s="128"/>
      <c r="W94" s="128"/>
      <c r="X94" s="128"/>
      <c r="Y94" s="128"/>
      <c r="Z94" s="128"/>
      <c r="AA94" s="128"/>
      <c r="AB94" s="128"/>
      <c r="AC94" s="128"/>
      <c r="AD94" s="128"/>
      <c r="AE94" s="262"/>
      <c r="AF94" s="262"/>
      <c r="AG94" s="128"/>
      <c r="AH94" s="281">
        <v>3</v>
      </c>
      <c r="AI94" s="167"/>
      <c r="AJ94" s="167">
        <f>COUNTIF(AC$6:AC$12,AH94)</f>
        <v>0</v>
      </c>
      <c r="AK94" s="282">
        <f>IF(AL93&gt;0,IF(AJ94&gt;AL93,AL93,AJ94),0)</f>
        <v>0</v>
      </c>
      <c r="AL94" s="283">
        <f>AK$90-SUM(AK$92:AK94)</f>
        <v>7</v>
      </c>
      <c r="AM94" s="284"/>
    </row>
    <row r="95" spans="1:45" x14ac:dyDescent="0.15">
      <c r="J95" s="158"/>
      <c r="K95" s="259"/>
      <c r="L95" s="254"/>
      <c r="M95" s="281">
        <v>2</v>
      </c>
      <c r="N95" s="167">
        <f>COUNTIF(J$6:J$10,M95)</f>
        <v>0</v>
      </c>
      <c r="O95" s="282">
        <f>IF(P94&gt;0,IF(N95&gt;P94,P94,N95),0)</f>
        <v>0</v>
      </c>
      <c r="P95" s="283">
        <f>O$90-SUM(O$92:O95)</f>
        <v>5</v>
      </c>
      <c r="Q95" s="254"/>
      <c r="R95" s="254"/>
      <c r="S95" s="128"/>
      <c r="T95" s="285" t="s">
        <v>137</v>
      </c>
      <c r="U95" s="278" t="str">
        <f>AJ23</f>
        <v>-</v>
      </c>
      <c r="V95" s="128"/>
      <c r="W95" s="128"/>
      <c r="X95" s="128"/>
      <c r="Y95" s="128"/>
      <c r="Z95" s="128"/>
      <c r="AA95" s="128"/>
      <c r="AB95" s="128"/>
      <c r="AC95" s="128"/>
      <c r="AD95" s="128"/>
      <c r="AE95" s="262"/>
      <c r="AF95" s="262"/>
      <c r="AG95" s="128"/>
      <c r="AH95" s="281">
        <v>2</v>
      </c>
      <c r="AI95" s="167"/>
      <c r="AJ95" s="167">
        <f>COUNTIF(AC$6:AC$12,AH95)</f>
        <v>0</v>
      </c>
      <c r="AK95" s="282">
        <f>IF(AL94&gt;0,IF(AJ95&gt;AL94,AL94,AJ95),0)</f>
        <v>0</v>
      </c>
      <c r="AL95" s="283">
        <f>AK$90-SUM(AK$92:AK95)</f>
        <v>7</v>
      </c>
      <c r="AM95" s="284"/>
    </row>
    <row r="96" spans="1:45" x14ac:dyDescent="0.15">
      <c r="I96" s="158"/>
      <c r="J96" s="158"/>
      <c r="K96" s="259"/>
      <c r="L96" s="254"/>
      <c r="M96" s="281">
        <v>0</v>
      </c>
      <c r="N96" s="167">
        <f>COUNTIF(J$6:J$10,M96)</f>
        <v>0</v>
      </c>
      <c r="O96" s="282">
        <f>IF(P95&gt;0,IF(N96&gt;P95,P95,N96),0)</f>
        <v>0</v>
      </c>
      <c r="P96" s="283">
        <f>O$90-SUM(O$92:O96)</f>
        <v>5</v>
      </c>
      <c r="Q96" s="254"/>
      <c r="R96" s="254"/>
      <c r="S96" s="128"/>
      <c r="T96" s="285" t="s">
        <v>54</v>
      </c>
      <c r="U96" s="278" t="str">
        <f>AJ33</f>
        <v>-</v>
      </c>
      <c r="V96" s="128"/>
      <c r="W96" s="128"/>
      <c r="X96" s="128"/>
      <c r="Y96" s="128"/>
      <c r="Z96" s="128"/>
      <c r="AA96" s="128"/>
      <c r="AB96" s="128"/>
      <c r="AC96" s="128"/>
      <c r="AD96" s="128"/>
      <c r="AE96" s="262"/>
      <c r="AF96" s="262"/>
      <c r="AG96" s="128"/>
      <c r="AH96" s="281">
        <v>0</v>
      </c>
      <c r="AI96" s="167"/>
      <c r="AJ96" s="167">
        <f>COUNTIF(AC$6:AC$12,AH96)</f>
        <v>0</v>
      </c>
      <c r="AK96" s="282">
        <f>IF(AL95&gt;0,IF(AJ96&gt;AL95,AL95,AJ96),0)</f>
        <v>0</v>
      </c>
      <c r="AL96" s="283">
        <f>AK$90-SUM(AK$92:AK96)</f>
        <v>7</v>
      </c>
      <c r="AM96" s="284"/>
    </row>
    <row r="97" spans="9:39" x14ac:dyDescent="0.15">
      <c r="I97" s="158"/>
      <c r="J97" s="158"/>
      <c r="K97" s="259"/>
      <c r="L97" s="254"/>
      <c r="M97" s="286" t="s">
        <v>138</v>
      </c>
      <c r="N97" s="287">
        <f>SUM(N92:N96)</f>
        <v>0</v>
      </c>
      <c r="O97" s="288">
        <f>SUM(O92:O96)</f>
        <v>0</v>
      </c>
      <c r="P97" s="289"/>
      <c r="Q97" s="254"/>
      <c r="R97" s="254"/>
      <c r="S97" s="128"/>
      <c r="T97" s="285" t="s">
        <v>139</v>
      </c>
      <c r="U97" s="278" t="str">
        <f>AJ40</f>
        <v>-</v>
      </c>
      <c r="V97" s="128"/>
      <c r="W97" s="128"/>
      <c r="X97" s="128"/>
      <c r="Y97" s="128"/>
      <c r="Z97" s="128"/>
      <c r="AA97" s="128"/>
      <c r="AB97" s="128"/>
      <c r="AC97" s="128"/>
      <c r="AD97" s="128"/>
      <c r="AE97" s="262"/>
      <c r="AF97" s="262"/>
      <c r="AG97" s="128"/>
      <c r="AH97" s="286" t="s">
        <v>140</v>
      </c>
      <c r="AI97" s="274"/>
      <c r="AJ97" s="287">
        <f>SUM(AJ92:AJ96)</f>
        <v>0</v>
      </c>
      <c r="AK97" s="288">
        <f>SUM(AK92:AK96)</f>
        <v>0</v>
      </c>
      <c r="AL97" s="289"/>
      <c r="AM97" s="284"/>
    </row>
    <row r="98" spans="9:39" x14ac:dyDescent="0.15">
      <c r="I98" s="158"/>
      <c r="J98" s="158"/>
      <c r="K98" s="259"/>
      <c r="L98" s="254"/>
      <c r="M98" s="290"/>
      <c r="N98" s="291"/>
      <c r="O98" s="292" t="s">
        <v>141</v>
      </c>
      <c r="P98" s="293">
        <f>M92*O92+M93*O93+M94*O94+M95*O95+M96*O96</f>
        <v>0</v>
      </c>
      <c r="Q98" s="254"/>
      <c r="R98" s="254"/>
      <c r="S98" s="128"/>
      <c r="T98" s="294" t="s">
        <v>95</v>
      </c>
      <c r="U98" s="295" t="str">
        <f>AJ43</f>
        <v>-</v>
      </c>
      <c r="V98" s="128"/>
      <c r="W98" s="128"/>
      <c r="X98" s="128"/>
      <c r="Y98" s="128"/>
      <c r="Z98" s="128"/>
      <c r="AA98" s="128"/>
      <c r="AB98" s="128"/>
      <c r="AC98" s="128"/>
      <c r="AD98" s="128"/>
      <c r="AE98" s="262"/>
      <c r="AF98" s="262"/>
      <c r="AG98" s="128"/>
      <c r="AH98" s="290"/>
      <c r="AI98" s="296"/>
      <c r="AJ98" s="291"/>
      <c r="AK98" s="292" t="s">
        <v>141</v>
      </c>
      <c r="AL98" s="293">
        <f>AH92*AK92+AH93*AK93+AH94*AK94+AH95*AK95+AH96*AK96</f>
        <v>0</v>
      </c>
      <c r="AM98" s="263"/>
    </row>
    <row r="99" spans="9:39" x14ac:dyDescent="0.15">
      <c r="I99" s="158"/>
      <c r="J99" s="158"/>
      <c r="K99" s="259"/>
      <c r="L99" s="254"/>
      <c r="M99" s="297"/>
      <c r="N99" s="298"/>
      <c r="O99" s="299" t="s">
        <v>142</v>
      </c>
      <c r="P99" s="300">
        <f>SUM(O92:O94)</f>
        <v>0</v>
      </c>
      <c r="Q99" s="254"/>
      <c r="R99" s="254"/>
      <c r="S99" s="128"/>
      <c r="T99" s="301" t="s">
        <v>143</v>
      </c>
      <c r="U99" s="302" t="str">
        <f>IF(COUNTIF(U91:U98,"-")&gt;0,"-",ROUND(SUM(U91:U98)/8,1))</f>
        <v>-</v>
      </c>
      <c r="V99" s="128"/>
      <c r="W99" s="128"/>
      <c r="X99" s="128"/>
      <c r="Y99" s="128"/>
      <c r="Z99" s="128"/>
      <c r="AA99" s="128"/>
      <c r="AB99" s="128"/>
      <c r="AC99" s="128"/>
      <c r="AD99" s="128"/>
      <c r="AE99" s="262"/>
      <c r="AF99" s="262"/>
      <c r="AG99" s="128"/>
      <c r="AH99" s="297"/>
      <c r="AI99" s="303"/>
      <c r="AJ99" s="298"/>
      <c r="AK99" s="299" t="s">
        <v>142</v>
      </c>
      <c r="AL99" s="300">
        <f>SUM(AK92:AK94)</f>
        <v>0</v>
      </c>
      <c r="AM99" s="263"/>
    </row>
    <row r="100" spans="9:39" x14ac:dyDescent="0.15">
      <c r="I100" s="158"/>
      <c r="K100" s="259"/>
      <c r="L100" s="254"/>
      <c r="M100" s="254"/>
      <c r="N100" s="254"/>
      <c r="O100" s="254"/>
      <c r="P100" s="254"/>
      <c r="Q100" s="254"/>
      <c r="R100" s="254"/>
      <c r="S100" s="128"/>
      <c r="T100" s="128"/>
      <c r="U100" s="128"/>
      <c r="V100" s="128"/>
      <c r="W100" s="128"/>
      <c r="X100" s="128"/>
      <c r="Y100" s="128"/>
      <c r="Z100" s="128"/>
      <c r="AA100" s="128"/>
      <c r="AB100" s="128"/>
      <c r="AC100" s="128"/>
      <c r="AD100" s="128"/>
      <c r="AE100" s="262"/>
      <c r="AF100" s="262"/>
      <c r="AG100" s="128"/>
      <c r="AH100" s="128"/>
      <c r="AI100" s="128"/>
      <c r="AJ100" s="128"/>
      <c r="AK100" s="128"/>
      <c r="AL100" s="128"/>
      <c r="AM100" s="263"/>
    </row>
    <row r="101" spans="9:39" x14ac:dyDescent="0.15">
      <c r="I101" s="158"/>
      <c r="K101" s="259"/>
      <c r="L101" s="254"/>
      <c r="M101" s="260"/>
      <c r="N101" s="254"/>
      <c r="O101" s="254"/>
      <c r="P101" s="254"/>
      <c r="Q101" s="254"/>
      <c r="R101" s="254"/>
      <c r="S101" s="128"/>
      <c r="T101" s="128"/>
      <c r="U101" s="128"/>
      <c r="V101" s="128"/>
      <c r="W101" s="128"/>
      <c r="X101" s="128"/>
      <c r="Y101" s="128"/>
      <c r="Z101" s="128"/>
      <c r="AA101" s="128"/>
      <c r="AB101" s="128"/>
      <c r="AC101" s="128"/>
      <c r="AD101" s="128"/>
      <c r="AE101" s="262"/>
      <c r="AF101" s="262"/>
      <c r="AG101" s="128"/>
      <c r="AH101" s="260" t="s">
        <v>144</v>
      </c>
      <c r="AI101" s="260"/>
      <c r="AJ101" s="254"/>
      <c r="AK101" s="254"/>
      <c r="AL101" s="254"/>
      <c r="AM101" s="263"/>
    </row>
    <row r="102" spans="9:39" x14ac:dyDescent="0.15">
      <c r="K102" s="259"/>
      <c r="L102" s="254"/>
      <c r="M102" s="260" t="s">
        <v>145</v>
      </c>
      <c r="N102" s="254"/>
      <c r="O102" s="254"/>
      <c r="P102" s="254"/>
      <c r="Q102" s="254"/>
      <c r="R102" s="254"/>
      <c r="S102" s="128"/>
      <c r="T102" s="128"/>
      <c r="U102" s="128"/>
      <c r="V102" s="128"/>
      <c r="W102" s="128"/>
      <c r="X102" s="128"/>
      <c r="Y102" s="128"/>
      <c r="Z102" s="128"/>
      <c r="AA102" s="128"/>
      <c r="AB102" s="128"/>
      <c r="AC102" s="128"/>
      <c r="AD102" s="128"/>
      <c r="AE102" s="262"/>
      <c r="AF102" s="262"/>
      <c r="AG102" s="128"/>
      <c r="AH102" s="270"/>
      <c r="AI102" s="271"/>
      <c r="AJ102" s="272" t="s">
        <v>128</v>
      </c>
      <c r="AK102" s="266">
        <v>5</v>
      </c>
      <c r="AL102" s="267"/>
      <c r="AM102" s="263"/>
    </row>
    <row r="103" spans="9:39" x14ac:dyDescent="0.15">
      <c r="K103" s="259"/>
      <c r="L103" s="254"/>
      <c r="M103" s="270"/>
      <c r="N103" s="265" t="s">
        <v>128</v>
      </c>
      <c r="O103" s="266">
        <v>1</v>
      </c>
      <c r="P103" s="267"/>
      <c r="Q103" s="254"/>
      <c r="R103" s="254"/>
      <c r="S103" s="128"/>
      <c r="T103" s="128"/>
      <c r="U103" s="128"/>
      <c r="V103" s="128"/>
      <c r="W103" s="128"/>
      <c r="X103" s="128"/>
      <c r="Y103" s="128"/>
      <c r="Z103" s="128"/>
      <c r="AA103" s="128"/>
      <c r="AB103" s="128"/>
      <c r="AC103" s="128"/>
      <c r="AD103" s="128"/>
      <c r="AE103" s="262"/>
      <c r="AF103" s="262"/>
      <c r="AG103" s="128"/>
      <c r="AH103" s="273" t="s">
        <v>131</v>
      </c>
      <c r="AI103" s="279"/>
      <c r="AJ103" s="274" t="s">
        <v>132</v>
      </c>
      <c r="AK103" s="275" t="s">
        <v>133</v>
      </c>
      <c r="AL103" s="276" t="s">
        <v>134</v>
      </c>
      <c r="AM103" s="280"/>
    </row>
    <row r="104" spans="9:39" x14ac:dyDescent="0.15">
      <c r="K104" s="259"/>
      <c r="L104" s="254"/>
      <c r="M104" s="273" t="s">
        <v>131</v>
      </c>
      <c r="N104" s="274" t="s">
        <v>132</v>
      </c>
      <c r="O104" s="275" t="s">
        <v>133</v>
      </c>
      <c r="P104" s="276" t="s">
        <v>134</v>
      </c>
      <c r="Q104" s="254"/>
      <c r="R104" s="254"/>
      <c r="S104" s="128"/>
      <c r="T104" s="128"/>
      <c r="U104" s="128"/>
      <c r="V104" s="128"/>
      <c r="W104" s="128"/>
      <c r="X104" s="128"/>
      <c r="Y104" s="128"/>
      <c r="Z104" s="128"/>
      <c r="AA104" s="128"/>
      <c r="AB104" s="128"/>
      <c r="AC104" s="128"/>
      <c r="AD104" s="128"/>
      <c r="AE104" s="262"/>
      <c r="AF104" s="262"/>
      <c r="AG104" s="128"/>
      <c r="AH104" s="281">
        <v>5</v>
      </c>
      <c r="AI104" s="167"/>
      <c r="AJ104" s="167">
        <f>COUNTIF(AC$13:AC$19,AH104)</f>
        <v>0</v>
      </c>
      <c r="AK104" s="282">
        <f>IF(AJ104&gt;AK102,AK102,AJ104)</f>
        <v>0</v>
      </c>
      <c r="AL104" s="283">
        <f>AK$102-SUM(AK$104:AK104)</f>
        <v>5</v>
      </c>
      <c r="AM104" s="284"/>
    </row>
    <row r="105" spans="9:39" x14ac:dyDescent="0.15">
      <c r="K105" s="304"/>
      <c r="L105" s="305"/>
      <c r="M105" s="281">
        <v>5</v>
      </c>
      <c r="N105" s="167">
        <f>COUNTIF(J$11:J$12,M105)</f>
        <v>0</v>
      </c>
      <c r="O105" s="282">
        <f>IF(N105&gt;O103,O103,N105)</f>
        <v>0</v>
      </c>
      <c r="P105" s="283">
        <f>O$103-SUM(O$105:O105)</f>
        <v>1</v>
      </c>
      <c r="Q105" s="254"/>
      <c r="R105" s="254"/>
      <c r="S105" s="128"/>
      <c r="T105" s="128"/>
      <c r="U105" s="128"/>
      <c r="V105" s="128"/>
      <c r="W105" s="128"/>
      <c r="X105" s="128"/>
      <c r="Y105" s="128"/>
      <c r="Z105" s="128"/>
      <c r="AA105" s="128"/>
      <c r="AB105" s="128"/>
      <c r="AC105" s="128"/>
      <c r="AD105" s="128"/>
      <c r="AE105" s="262"/>
      <c r="AF105" s="262"/>
      <c r="AG105" s="128"/>
      <c r="AH105" s="281">
        <v>4</v>
      </c>
      <c r="AI105" s="167"/>
      <c r="AJ105" s="167">
        <f>COUNTIF(AC$13:AC$19,AH105)</f>
        <v>0</v>
      </c>
      <c r="AK105" s="282">
        <f>IF(AL104&gt;0,IF(AJ105&gt;AL104,AL104,AJ105),0)</f>
        <v>0</v>
      </c>
      <c r="AL105" s="283">
        <f>AK$102-SUM(AK$104:AK105)</f>
        <v>5</v>
      </c>
      <c r="AM105" s="284"/>
    </row>
    <row r="106" spans="9:39" x14ac:dyDescent="0.15">
      <c r="K106" s="304"/>
      <c r="L106" s="305"/>
      <c r="M106" s="281">
        <v>4</v>
      </c>
      <c r="N106" s="167">
        <f>COUNTIF(J$11:J$12,M106)</f>
        <v>0</v>
      </c>
      <c r="O106" s="282">
        <f>IF(P105&gt;0,IF(N106&gt;P105,P105,N106),0)</f>
        <v>0</v>
      </c>
      <c r="P106" s="283">
        <f>O$103-SUM(O$105:O106)</f>
        <v>1</v>
      </c>
      <c r="Q106" s="254"/>
      <c r="R106" s="254"/>
      <c r="S106" s="128"/>
      <c r="T106" s="128"/>
      <c r="U106" s="128"/>
      <c r="V106" s="128"/>
      <c r="W106" s="128"/>
      <c r="X106" s="128"/>
      <c r="Y106" s="128"/>
      <c r="Z106" s="128"/>
      <c r="AA106" s="128"/>
      <c r="AB106" s="128"/>
      <c r="AC106" s="128"/>
      <c r="AD106" s="128"/>
      <c r="AE106" s="262"/>
      <c r="AF106" s="262"/>
      <c r="AG106" s="128"/>
      <c r="AH106" s="281">
        <v>3</v>
      </c>
      <c r="AI106" s="167"/>
      <c r="AJ106" s="167">
        <f>COUNTIF(AC$13:AC$19,AH106)</f>
        <v>0</v>
      </c>
      <c r="AK106" s="282">
        <f>IF(AL105&gt;0,IF(AJ106&gt;AL105,AL105,AJ106),0)</f>
        <v>0</v>
      </c>
      <c r="AL106" s="283">
        <f>AK$102-SUM(AK$104:AK106)</f>
        <v>5</v>
      </c>
      <c r="AM106" s="284"/>
    </row>
    <row r="107" spans="9:39" x14ac:dyDescent="0.15">
      <c r="K107" s="259"/>
      <c r="L107" s="254"/>
      <c r="M107" s="281">
        <v>3</v>
      </c>
      <c r="N107" s="167">
        <f>COUNTIF(J$11:J$12,M107)</f>
        <v>0</v>
      </c>
      <c r="O107" s="282">
        <f>IF(P106&gt;0,IF(N107&gt;P106,P106,N107),0)</f>
        <v>0</v>
      </c>
      <c r="P107" s="283">
        <f>O$103-SUM(O$105:O107)</f>
        <v>1</v>
      </c>
      <c r="Q107" s="254"/>
      <c r="R107" s="254"/>
      <c r="S107" s="128"/>
      <c r="T107" s="128"/>
      <c r="U107" s="128"/>
      <c r="V107" s="128"/>
      <c r="W107" s="128"/>
      <c r="X107" s="128"/>
      <c r="Y107" s="128"/>
      <c r="Z107" s="128"/>
      <c r="AA107" s="128"/>
      <c r="AB107" s="128"/>
      <c r="AC107" s="128"/>
      <c r="AD107" s="128"/>
      <c r="AE107" s="262"/>
      <c r="AF107" s="262"/>
      <c r="AG107" s="128"/>
      <c r="AH107" s="281">
        <v>2</v>
      </c>
      <c r="AI107" s="167"/>
      <c r="AJ107" s="167">
        <f>COUNTIF(AC$13:AC$19,AH107)</f>
        <v>0</v>
      </c>
      <c r="AK107" s="282">
        <f>IF(AL106&gt;0,IF(AJ107&gt;AL106,AL106,AJ107),0)</f>
        <v>0</v>
      </c>
      <c r="AL107" s="283">
        <f>AK$102-SUM(AK$104:AK107)</f>
        <v>5</v>
      </c>
      <c r="AM107" s="284"/>
    </row>
    <row r="108" spans="9:39" x14ac:dyDescent="0.15">
      <c r="K108" s="259"/>
      <c r="L108" s="254"/>
      <c r="M108" s="281">
        <v>2</v>
      </c>
      <c r="N108" s="167">
        <f>COUNTIF(J$11:J$12,M108)</f>
        <v>0</v>
      </c>
      <c r="O108" s="282">
        <f>IF(P107&gt;0,IF(N108&gt;P107,P107,N108),0)</f>
        <v>0</v>
      </c>
      <c r="P108" s="283">
        <f>O$103-SUM(O$105:O108)</f>
        <v>1</v>
      </c>
      <c r="Q108" s="254"/>
      <c r="R108" s="254"/>
      <c r="S108" s="128"/>
      <c r="T108" s="128"/>
      <c r="U108" s="128"/>
      <c r="V108" s="128"/>
      <c r="W108" s="128"/>
      <c r="X108" s="128"/>
      <c r="Y108" s="128"/>
      <c r="Z108" s="128"/>
      <c r="AA108" s="128"/>
      <c r="AB108" s="128"/>
      <c r="AC108" s="128"/>
      <c r="AD108" s="128"/>
      <c r="AE108" s="262"/>
      <c r="AF108" s="262"/>
      <c r="AG108" s="128"/>
      <c r="AH108" s="281">
        <v>0</v>
      </c>
      <c r="AI108" s="167"/>
      <c r="AJ108" s="167">
        <f>COUNTIF(AC$13:AC$19,AH108)</f>
        <v>0</v>
      </c>
      <c r="AK108" s="282">
        <f>IF(AL107&gt;0,IF(AJ108&gt;AL107,AL107,AJ108),0)</f>
        <v>0</v>
      </c>
      <c r="AL108" s="283">
        <f>AK$102-SUM(AK$104:AK108)</f>
        <v>5</v>
      </c>
      <c r="AM108" s="284"/>
    </row>
    <row r="109" spans="9:39" x14ac:dyDescent="0.15">
      <c r="K109" s="259"/>
      <c r="L109" s="254"/>
      <c r="M109" s="281">
        <v>0</v>
      </c>
      <c r="N109" s="167">
        <f>COUNTIF(J$11:J$12,M109)</f>
        <v>0</v>
      </c>
      <c r="O109" s="282">
        <f>IF(P108&gt;0,IF(N109&gt;P108,P108,N109),0)</f>
        <v>0</v>
      </c>
      <c r="P109" s="283">
        <f>O$103-SUM(O$105:O109)</f>
        <v>1</v>
      </c>
      <c r="Q109" s="254"/>
      <c r="R109" s="254"/>
      <c r="S109" s="128"/>
      <c r="T109" s="128"/>
      <c r="U109" s="128"/>
      <c r="V109" s="128"/>
      <c r="W109" s="128"/>
      <c r="X109" s="128"/>
      <c r="Y109" s="128"/>
      <c r="Z109" s="128"/>
      <c r="AA109" s="128"/>
      <c r="AB109" s="128"/>
      <c r="AC109" s="128"/>
      <c r="AD109" s="128"/>
      <c r="AE109" s="262"/>
      <c r="AF109" s="262"/>
      <c r="AG109" s="128"/>
      <c r="AH109" s="286" t="s">
        <v>146</v>
      </c>
      <c r="AI109" s="274"/>
      <c r="AJ109" s="287">
        <f>SUM(AJ104:AJ108)</f>
        <v>0</v>
      </c>
      <c r="AK109" s="288">
        <f>SUM(AK104:AK108)</f>
        <v>0</v>
      </c>
      <c r="AL109" s="289"/>
      <c r="AM109" s="284"/>
    </row>
    <row r="110" spans="9:39" x14ac:dyDescent="0.15">
      <c r="J110" s="128"/>
      <c r="K110" s="259"/>
      <c r="L110" s="254"/>
      <c r="M110" s="286" t="s">
        <v>146</v>
      </c>
      <c r="N110" s="287">
        <f>SUM(N105:N109)</f>
        <v>0</v>
      </c>
      <c r="O110" s="288">
        <f>SUM(O105:O109)</f>
        <v>0</v>
      </c>
      <c r="P110" s="289"/>
      <c r="Q110" s="254"/>
      <c r="R110" s="254"/>
      <c r="S110" s="128"/>
      <c r="T110" s="128"/>
      <c r="U110" s="128"/>
      <c r="V110" s="128"/>
      <c r="W110" s="128"/>
      <c r="X110" s="128"/>
      <c r="Y110" s="128"/>
      <c r="Z110" s="128"/>
      <c r="AA110" s="128"/>
      <c r="AB110" s="128"/>
      <c r="AC110" s="128"/>
      <c r="AD110" s="128"/>
      <c r="AE110" s="262"/>
      <c r="AF110" s="262"/>
      <c r="AG110" s="128"/>
      <c r="AH110" s="290"/>
      <c r="AI110" s="296"/>
      <c r="AJ110" s="291"/>
      <c r="AK110" s="292" t="s">
        <v>141</v>
      </c>
      <c r="AL110" s="293">
        <f>AH104*AK104+AH105*AK105+AH106*AK106+AH107*AK107+AH108*AK108</f>
        <v>0</v>
      </c>
      <c r="AM110" s="263"/>
    </row>
    <row r="111" spans="9:39" x14ac:dyDescent="0.15">
      <c r="J111" s="128"/>
      <c r="K111" s="259"/>
      <c r="L111" s="254"/>
      <c r="M111" s="290"/>
      <c r="N111" s="291"/>
      <c r="O111" s="292" t="s">
        <v>141</v>
      </c>
      <c r="P111" s="293">
        <f>M105*O105+M106*O106+M107*O107+M108*O108+M109*O109</f>
        <v>0</v>
      </c>
      <c r="Q111" s="254"/>
      <c r="R111" s="254"/>
      <c r="S111" s="128"/>
      <c r="T111" s="128"/>
      <c r="U111" s="128"/>
      <c r="V111" s="128"/>
      <c r="W111" s="128"/>
      <c r="X111" s="128"/>
      <c r="Y111" s="128"/>
      <c r="Z111" s="128"/>
      <c r="AA111" s="128"/>
      <c r="AB111" s="128"/>
      <c r="AC111" s="128"/>
      <c r="AD111" s="128"/>
      <c r="AE111" s="262"/>
      <c r="AF111" s="262"/>
      <c r="AG111" s="128"/>
      <c r="AH111" s="297"/>
      <c r="AI111" s="303"/>
      <c r="AJ111" s="298"/>
      <c r="AK111" s="299" t="s">
        <v>142</v>
      </c>
      <c r="AL111" s="300">
        <f>SUM(AK104:AK106)</f>
        <v>0</v>
      </c>
      <c r="AM111" s="263"/>
    </row>
    <row r="112" spans="9:39" x14ac:dyDescent="0.15">
      <c r="I112" s="128"/>
      <c r="J112" s="128"/>
      <c r="K112" s="259"/>
      <c r="L112" s="254"/>
      <c r="M112" s="297"/>
      <c r="N112" s="298"/>
      <c r="O112" s="299" t="s">
        <v>142</v>
      </c>
      <c r="P112" s="300">
        <f>SUM(O105:O107)</f>
        <v>0</v>
      </c>
      <c r="Q112" s="254"/>
      <c r="R112" s="254"/>
      <c r="S112" s="128"/>
      <c r="T112" s="128"/>
      <c r="U112" s="128"/>
      <c r="V112" s="128"/>
      <c r="W112" s="128"/>
      <c r="X112" s="128"/>
      <c r="Y112" s="128"/>
      <c r="Z112" s="128"/>
      <c r="AA112" s="128"/>
      <c r="AB112" s="128"/>
      <c r="AC112" s="128"/>
      <c r="AD112" s="128"/>
      <c r="AE112" s="262"/>
      <c r="AF112" s="262"/>
      <c r="AG112" s="128"/>
      <c r="AH112" s="254"/>
      <c r="AI112" s="254"/>
      <c r="AJ112" s="254"/>
      <c r="AK112" s="254"/>
      <c r="AL112" s="254"/>
      <c r="AM112" s="129"/>
    </row>
    <row r="113" spans="9:39" x14ac:dyDescent="0.15">
      <c r="I113" s="128"/>
      <c r="J113" s="128"/>
      <c r="K113" s="259"/>
      <c r="L113" s="254"/>
      <c r="M113" s="254"/>
      <c r="N113" s="254"/>
      <c r="O113" s="254"/>
      <c r="P113" s="254"/>
      <c r="Q113" s="254"/>
      <c r="R113" s="254"/>
      <c r="S113" s="128"/>
      <c r="T113" s="128"/>
      <c r="U113" s="128"/>
      <c r="V113" s="128"/>
      <c r="W113" s="128"/>
      <c r="X113" s="128"/>
      <c r="Y113" s="128"/>
      <c r="Z113" s="128"/>
      <c r="AA113" s="128"/>
      <c r="AB113" s="128"/>
      <c r="AC113" s="128"/>
      <c r="AD113" s="128"/>
      <c r="AE113" s="262"/>
      <c r="AF113" s="262"/>
      <c r="AG113" s="128"/>
      <c r="AH113" s="260" t="s">
        <v>147</v>
      </c>
      <c r="AI113" s="260"/>
      <c r="AJ113" s="254"/>
      <c r="AK113" s="254"/>
      <c r="AL113" s="254"/>
      <c r="AM113" s="129"/>
    </row>
    <row r="114" spans="9:39" x14ac:dyDescent="0.15">
      <c r="I114" s="128"/>
      <c r="K114" s="259"/>
      <c r="L114" s="254"/>
      <c r="M114" s="260" t="s">
        <v>148</v>
      </c>
      <c r="N114" s="254"/>
      <c r="O114" s="254"/>
      <c r="P114" s="254"/>
      <c r="Q114" s="254"/>
      <c r="R114" s="254"/>
      <c r="S114" s="128"/>
      <c r="T114" s="128"/>
      <c r="U114" s="128"/>
      <c r="V114" s="128"/>
      <c r="W114" s="128"/>
      <c r="X114" s="128"/>
      <c r="Y114" s="128"/>
      <c r="Z114" s="128"/>
      <c r="AA114" s="128"/>
      <c r="AB114" s="128"/>
      <c r="AC114" s="128"/>
      <c r="AD114" s="128"/>
      <c r="AE114" s="262"/>
      <c r="AF114" s="262"/>
      <c r="AG114" s="128"/>
      <c r="AH114" s="270"/>
      <c r="AI114" s="271"/>
      <c r="AJ114" s="272" t="s">
        <v>128</v>
      </c>
      <c r="AK114" s="266">
        <v>1</v>
      </c>
      <c r="AL114" s="267"/>
      <c r="AM114" s="129"/>
    </row>
    <row r="115" spans="9:39" x14ac:dyDescent="0.15">
      <c r="I115" s="128"/>
      <c r="K115" s="259"/>
      <c r="L115" s="254"/>
      <c r="M115" s="270"/>
      <c r="N115" s="265" t="s">
        <v>128</v>
      </c>
      <c r="O115" s="266">
        <v>1</v>
      </c>
      <c r="P115" s="267"/>
      <c r="Q115" s="254"/>
      <c r="R115" s="254"/>
      <c r="S115" s="128"/>
      <c r="T115" s="128"/>
      <c r="U115" s="128"/>
      <c r="V115" s="128"/>
      <c r="W115" s="128"/>
      <c r="X115" s="128"/>
      <c r="Y115" s="128"/>
      <c r="Z115" s="128"/>
      <c r="AA115" s="128"/>
      <c r="AB115" s="128"/>
      <c r="AC115" s="128"/>
      <c r="AD115" s="128"/>
      <c r="AE115" s="262"/>
      <c r="AF115" s="262"/>
      <c r="AG115" s="128"/>
      <c r="AH115" s="273" t="s">
        <v>131</v>
      </c>
      <c r="AI115" s="279"/>
      <c r="AJ115" s="274" t="s">
        <v>132</v>
      </c>
      <c r="AK115" s="275" t="s">
        <v>133</v>
      </c>
      <c r="AL115" s="276" t="s">
        <v>134</v>
      </c>
      <c r="AM115" s="129"/>
    </row>
    <row r="116" spans="9:39" x14ac:dyDescent="0.15">
      <c r="K116" s="259"/>
      <c r="L116" s="254"/>
      <c r="M116" s="273" t="s">
        <v>131</v>
      </c>
      <c r="N116" s="274" t="s">
        <v>132</v>
      </c>
      <c r="O116" s="275" t="s">
        <v>133</v>
      </c>
      <c r="P116" s="276" t="s">
        <v>134</v>
      </c>
      <c r="Q116" s="306"/>
      <c r="R116" s="254"/>
      <c r="S116" s="128"/>
      <c r="T116" s="128"/>
      <c r="U116" s="128"/>
      <c r="V116" s="128"/>
      <c r="W116" s="128"/>
      <c r="X116" s="128"/>
      <c r="Y116" s="128"/>
      <c r="Z116" s="128"/>
      <c r="AA116" s="128"/>
      <c r="AB116" s="128"/>
      <c r="AC116" s="128"/>
      <c r="AD116" s="128"/>
      <c r="AE116" s="262"/>
      <c r="AF116" s="262"/>
      <c r="AG116" s="128"/>
      <c r="AH116" s="281">
        <v>5</v>
      </c>
      <c r="AI116" s="167"/>
      <c r="AJ116" s="167">
        <f>COUNTIF(AC$20:AC$23,AH116)</f>
        <v>0</v>
      </c>
      <c r="AK116" s="282">
        <f>IF(AJ116&gt;AK114,AK114,AJ116)</f>
        <v>0</v>
      </c>
      <c r="AL116" s="283">
        <f>AK$114-SUM(AK$116:AK116)</f>
        <v>1</v>
      </c>
      <c r="AM116" s="129"/>
    </row>
    <row r="117" spans="9:39" x14ac:dyDescent="0.15">
      <c r="K117" s="259"/>
      <c r="L117" s="254"/>
      <c r="M117" s="281">
        <v>5</v>
      </c>
      <c r="N117" s="167">
        <f>COUNTIF(J$13,M117)</f>
        <v>0</v>
      </c>
      <c r="O117" s="282">
        <f>IF(N117&gt;O115,O115,N117)</f>
        <v>0</v>
      </c>
      <c r="P117" s="283">
        <f>O$115-SUM(O$117:O117)</f>
        <v>1</v>
      </c>
      <c r="Q117" s="307"/>
      <c r="R117" s="254"/>
      <c r="S117" s="128"/>
      <c r="T117" s="128"/>
      <c r="U117" s="128"/>
      <c r="V117" s="128"/>
      <c r="W117" s="128"/>
      <c r="X117" s="128"/>
      <c r="Y117" s="128"/>
      <c r="Z117" s="128"/>
      <c r="AA117" s="128"/>
      <c r="AB117" s="128"/>
      <c r="AC117" s="128"/>
      <c r="AD117" s="128"/>
      <c r="AE117" s="262"/>
      <c r="AF117" s="262"/>
      <c r="AG117" s="128"/>
      <c r="AH117" s="281">
        <v>4</v>
      </c>
      <c r="AI117" s="167"/>
      <c r="AJ117" s="167">
        <f>COUNTIF(AC$20:AC$23,AH117)</f>
        <v>0</v>
      </c>
      <c r="AK117" s="282">
        <f>IF(AL116&gt;0,IF(AJ117&gt;AL116,AL116,AJ117),0)</f>
        <v>0</v>
      </c>
      <c r="AL117" s="283">
        <f>AK$114-SUM(AK$116:AK117)</f>
        <v>1</v>
      </c>
      <c r="AM117" s="129"/>
    </row>
    <row r="118" spans="9:39" x14ac:dyDescent="0.15">
      <c r="K118" s="259"/>
      <c r="L118" s="254"/>
      <c r="M118" s="281">
        <v>4</v>
      </c>
      <c r="N118" s="167">
        <f>COUNTIF(J$13,M118)</f>
        <v>0</v>
      </c>
      <c r="O118" s="282">
        <f>IF(P117&gt;0,IF(N118&gt;P117,P117,N118),0)</f>
        <v>0</v>
      </c>
      <c r="P118" s="283">
        <f>O$115-SUM(O$117:O118)</f>
        <v>1</v>
      </c>
      <c r="Q118" s="307"/>
      <c r="R118" s="254"/>
      <c r="S118" s="128"/>
      <c r="T118" s="128"/>
      <c r="U118" s="128"/>
      <c r="V118" s="128"/>
      <c r="W118" s="128"/>
      <c r="X118" s="128"/>
      <c r="Y118" s="128"/>
      <c r="Z118" s="128"/>
      <c r="AA118" s="128"/>
      <c r="AB118" s="128"/>
      <c r="AC118" s="128"/>
      <c r="AD118" s="128"/>
      <c r="AE118" s="262"/>
      <c r="AF118" s="262"/>
      <c r="AG118" s="128"/>
      <c r="AH118" s="281">
        <v>3</v>
      </c>
      <c r="AI118" s="167"/>
      <c r="AJ118" s="167">
        <f>COUNTIF(AC$20:AC$23,AH118)</f>
        <v>0</v>
      </c>
      <c r="AK118" s="282">
        <f>IF(AL117&gt;0,IF(AJ118&gt;AL117,AL117,AJ118),0)</f>
        <v>0</v>
      </c>
      <c r="AL118" s="283">
        <f>AK$114-SUM(AK$116:AK118)</f>
        <v>1</v>
      </c>
      <c r="AM118" s="129"/>
    </row>
    <row r="119" spans="9:39" x14ac:dyDescent="0.15">
      <c r="K119" s="259"/>
      <c r="L119" s="254"/>
      <c r="M119" s="281">
        <v>3</v>
      </c>
      <c r="N119" s="167">
        <f>COUNTIF(J$13,M119)</f>
        <v>0</v>
      </c>
      <c r="O119" s="282">
        <f>IF(P118&gt;0,IF(N119&gt;P118,P118,N119),0)</f>
        <v>0</v>
      </c>
      <c r="P119" s="283">
        <f>O$115-SUM(O$117:O119)</f>
        <v>1</v>
      </c>
      <c r="Q119" s="307"/>
      <c r="R119" s="254"/>
      <c r="S119" s="128"/>
      <c r="T119" s="128"/>
      <c r="U119" s="128"/>
      <c r="V119" s="128"/>
      <c r="W119" s="128"/>
      <c r="X119" s="128"/>
      <c r="Y119" s="128"/>
      <c r="Z119" s="128"/>
      <c r="AA119" s="128"/>
      <c r="AB119" s="128"/>
      <c r="AC119" s="128"/>
      <c r="AD119" s="128"/>
      <c r="AE119" s="262"/>
      <c r="AF119" s="262"/>
      <c r="AG119" s="128"/>
      <c r="AH119" s="281">
        <v>2</v>
      </c>
      <c r="AI119" s="167"/>
      <c r="AJ119" s="167">
        <f>COUNTIF(AC$20:AC$23,AH119)</f>
        <v>0</v>
      </c>
      <c r="AK119" s="282">
        <f>IF(AL118&gt;0,IF(AJ119&gt;AL118,AL118,AJ119),0)</f>
        <v>0</v>
      </c>
      <c r="AL119" s="283">
        <f>AK$114-SUM(AK$116:AK119)</f>
        <v>1</v>
      </c>
      <c r="AM119" s="129"/>
    </row>
    <row r="120" spans="9:39" x14ac:dyDescent="0.15">
      <c r="K120" s="259"/>
      <c r="L120" s="254"/>
      <c r="M120" s="281">
        <v>2</v>
      </c>
      <c r="N120" s="167">
        <f>COUNTIF(J$13,M120)</f>
        <v>0</v>
      </c>
      <c r="O120" s="282">
        <f>IF(P119&gt;0,IF(N120&gt;P119,P119,N120),0)</f>
        <v>0</v>
      </c>
      <c r="P120" s="283">
        <f>O$115-SUM(O$117:O120)</f>
        <v>1</v>
      </c>
      <c r="Q120" s="307"/>
      <c r="R120" s="254"/>
      <c r="S120" s="128"/>
      <c r="T120" s="128"/>
      <c r="U120" s="128"/>
      <c r="V120" s="128"/>
      <c r="W120" s="128"/>
      <c r="X120" s="128"/>
      <c r="Y120" s="128"/>
      <c r="Z120" s="128"/>
      <c r="AA120" s="128"/>
      <c r="AB120" s="128"/>
      <c r="AC120" s="128"/>
      <c r="AD120" s="128"/>
      <c r="AE120" s="262"/>
      <c r="AF120" s="262"/>
      <c r="AG120" s="128"/>
      <c r="AH120" s="281">
        <v>0</v>
      </c>
      <c r="AI120" s="167"/>
      <c r="AJ120" s="167">
        <f>COUNTIF(AC$20:AC$23,AH120)</f>
        <v>0</v>
      </c>
      <c r="AK120" s="282">
        <f>IF(AL119&gt;0,IF(AJ120&gt;AL119,AL119,AJ120),0)</f>
        <v>0</v>
      </c>
      <c r="AL120" s="283">
        <f>AK$114-SUM(AK$116:AK120)</f>
        <v>1</v>
      </c>
      <c r="AM120" s="129"/>
    </row>
    <row r="121" spans="9:39" x14ac:dyDescent="0.15">
      <c r="K121" s="259"/>
      <c r="L121" s="254"/>
      <c r="M121" s="281">
        <v>0</v>
      </c>
      <c r="N121" s="167">
        <f>COUNTIF(J$13,M121)</f>
        <v>0</v>
      </c>
      <c r="O121" s="282">
        <f>IF(P120&gt;0,IF(N121&gt;P120,P120,N121),0)</f>
        <v>0</v>
      </c>
      <c r="P121" s="283">
        <f>O$115-SUM(O$117:O121)</f>
        <v>1</v>
      </c>
      <c r="Q121" s="307"/>
      <c r="R121" s="254"/>
      <c r="S121" s="128"/>
      <c r="T121" s="128"/>
      <c r="U121" s="128"/>
      <c r="V121" s="128"/>
      <c r="W121" s="128"/>
      <c r="X121" s="128"/>
      <c r="Y121" s="128"/>
      <c r="Z121" s="128"/>
      <c r="AA121" s="128"/>
      <c r="AB121" s="128"/>
      <c r="AC121" s="128"/>
      <c r="AD121" s="128"/>
      <c r="AE121" s="262"/>
      <c r="AF121" s="262"/>
      <c r="AG121" s="128"/>
      <c r="AH121" s="286" t="s">
        <v>146</v>
      </c>
      <c r="AI121" s="274"/>
      <c r="AJ121" s="287">
        <f>SUM(AJ116:AJ120)</f>
        <v>0</v>
      </c>
      <c r="AK121" s="288">
        <f>SUM(AK116:AK120)</f>
        <v>0</v>
      </c>
      <c r="AL121" s="289"/>
      <c r="AM121" s="129"/>
    </row>
    <row r="122" spans="9:39" x14ac:dyDescent="0.15">
      <c r="K122" s="259"/>
      <c r="L122" s="254"/>
      <c r="M122" s="286" t="s">
        <v>146</v>
      </c>
      <c r="N122" s="287">
        <f>SUM(N117:N121)</f>
        <v>0</v>
      </c>
      <c r="O122" s="288">
        <f>SUM(O117:O121)</f>
        <v>0</v>
      </c>
      <c r="P122" s="289"/>
      <c r="Q122" s="307"/>
      <c r="R122" s="254"/>
      <c r="S122" s="128"/>
      <c r="T122" s="128"/>
      <c r="U122" s="128"/>
      <c r="V122" s="128"/>
      <c r="W122" s="128"/>
      <c r="X122" s="128"/>
      <c r="Y122" s="128"/>
      <c r="Z122" s="128"/>
      <c r="AA122" s="128"/>
      <c r="AB122" s="128"/>
      <c r="AC122" s="128"/>
      <c r="AD122" s="128"/>
      <c r="AE122" s="262"/>
      <c r="AF122" s="262"/>
      <c r="AG122" s="128"/>
      <c r="AH122" s="290"/>
      <c r="AI122" s="296"/>
      <c r="AJ122" s="291"/>
      <c r="AK122" s="292" t="s">
        <v>141</v>
      </c>
      <c r="AL122" s="293">
        <f>AH116*AK116+AH117*AK117+AH118*AK118+AH119*AK119+AH120*AK120</f>
        <v>0</v>
      </c>
      <c r="AM122" s="129"/>
    </row>
    <row r="123" spans="9:39" x14ac:dyDescent="0.15">
      <c r="K123" s="259"/>
      <c r="L123" s="254"/>
      <c r="M123" s="290"/>
      <c r="N123" s="291"/>
      <c r="O123" s="292" t="s">
        <v>141</v>
      </c>
      <c r="P123" s="293">
        <f>M117*O117+M118*O118+M119*O119+M120*O120+M121*O121</f>
        <v>0</v>
      </c>
      <c r="Q123" s="254"/>
      <c r="R123" s="254"/>
      <c r="S123" s="128"/>
      <c r="T123" s="128"/>
      <c r="U123" s="128"/>
      <c r="V123" s="128"/>
      <c r="W123" s="128"/>
      <c r="X123" s="128"/>
      <c r="Y123" s="128"/>
      <c r="Z123" s="128"/>
      <c r="AA123" s="128"/>
      <c r="AB123" s="128"/>
      <c r="AC123" s="128"/>
      <c r="AD123" s="128"/>
      <c r="AE123" s="262"/>
      <c r="AF123" s="262"/>
      <c r="AG123" s="128"/>
      <c r="AH123" s="297"/>
      <c r="AI123" s="303"/>
      <c r="AJ123" s="298"/>
      <c r="AK123" s="299" t="s">
        <v>142</v>
      </c>
      <c r="AL123" s="300">
        <f>SUM(AK116:AK118)</f>
        <v>0</v>
      </c>
      <c r="AM123" s="129"/>
    </row>
    <row r="124" spans="9:39" x14ac:dyDescent="0.15">
      <c r="K124" s="259"/>
      <c r="L124" s="254"/>
      <c r="M124" s="297"/>
      <c r="N124" s="298"/>
      <c r="O124" s="299" t="s">
        <v>142</v>
      </c>
      <c r="P124" s="300">
        <f>SUM(O117:O119)</f>
        <v>0</v>
      </c>
      <c r="Q124" s="254"/>
      <c r="R124" s="254"/>
      <c r="S124" s="128"/>
      <c r="T124" s="128"/>
      <c r="U124" s="128"/>
      <c r="V124" s="128"/>
      <c r="W124" s="128"/>
      <c r="X124" s="128"/>
      <c r="Y124" s="128"/>
      <c r="Z124" s="128"/>
      <c r="AA124" s="128"/>
      <c r="AB124" s="128"/>
      <c r="AC124" s="128"/>
      <c r="AD124" s="128"/>
      <c r="AE124" s="262"/>
      <c r="AF124" s="262"/>
      <c r="AG124" s="128"/>
      <c r="AH124" s="128"/>
      <c r="AI124" s="128"/>
      <c r="AJ124" s="128"/>
      <c r="AK124" s="128"/>
      <c r="AL124" s="128"/>
      <c r="AM124" s="129"/>
    </row>
    <row r="125" spans="9:39" x14ac:dyDescent="0.15">
      <c r="K125" s="259"/>
      <c r="L125" s="254"/>
      <c r="M125" s="254"/>
      <c r="N125" s="254"/>
      <c r="O125" s="254"/>
      <c r="P125" s="254"/>
      <c r="Q125" s="254"/>
      <c r="R125" s="254"/>
      <c r="S125" s="128"/>
      <c r="T125" s="128"/>
      <c r="U125" s="128"/>
      <c r="V125" s="128"/>
      <c r="W125" s="128"/>
      <c r="X125" s="128"/>
      <c r="Y125" s="128"/>
      <c r="Z125" s="128"/>
      <c r="AA125" s="128"/>
      <c r="AB125" s="128"/>
      <c r="AC125" s="128"/>
      <c r="AD125" s="128"/>
      <c r="AE125" s="262"/>
      <c r="AF125" s="262"/>
      <c r="AG125" s="128"/>
      <c r="AH125" s="260" t="s">
        <v>149</v>
      </c>
      <c r="AI125" s="260"/>
      <c r="AJ125" s="254"/>
      <c r="AK125" s="254"/>
      <c r="AL125" s="254"/>
      <c r="AM125" s="129"/>
    </row>
    <row r="126" spans="9:39" x14ac:dyDescent="0.15">
      <c r="K126" s="259"/>
      <c r="L126" s="254"/>
      <c r="M126" s="260" t="s">
        <v>150</v>
      </c>
      <c r="N126" s="254"/>
      <c r="O126" s="254"/>
      <c r="P126" s="254"/>
      <c r="Q126" s="254"/>
      <c r="R126" s="254"/>
      <c r="S126" s="128"/>
      <c r="T126" s="128"/>
      <c r="U126" s="128"/>
      <c r="V126" s="128"/>
      <c r="W126" s="128"/>
      <c r="X126" s="128"/>
      <c r="Y126" s="128"/>
      <c r="Z126" s="128"/>
      <c r="AA126" s="128"/>
      <c r="AB126" s="128"/>
      <c r="AC126" s="128"/>
      <c r="AD126" s="128"/>
      <c r="AE126" s="262"/>
      <c r="AF126" s="262"/>
      <c r="AG126" s="128"/>
      <c r="AH126" s="270"/>
      <c r="AI126" s="271"/>
      <c r="AJ126" s="272" t="s">
        <v>128</v>
      </c>
      <c r="AK126" s="266">
        <v>8</v>
      </c>
      <c r="AL126" s="267"/>
      <c r="AM126" s="129"/>
    </row>
    <row r="127" spans="9:39" x14ac:dyDescent="0.15">
      <c r="K127" s="259"/>
      <c r="L127" s="254"/>
      <c r="M127" s="270"/>
      <c r="N127" s="265" t="s">
        <v>128</v>
      </c>
      <c r="O127" s="266">
        <v>1</v>
      </c>
      <c r="P127" s="267"/>
      <c r="Q127" s="254"/>
      <c r="R127" s="254"/>
      <c r="S127" s="128"/>
      <c r="T127" s="128"/>
      <c r="U127" s="128"/>
      <c r="V127" s="128"/>
      <c r="W127" s="128"/>
      <c r="X127" s="128"/>
      <c r="Y127" s="128"/>
      <c r="Z127" s="128"/>
      <c r="AA127" s="128"/>
      <c r="AB127" s="128"/>
      <c r="AC127" s="128"/>
      <c r="AD127" s="128"/>
      <c r="AE127" s="262"/>
      <c r="AF127" s="262"/>
      <c r="AG127" s="128"/>
      <c r="AH127" s="273" t="s">
        <v>131</v>
      </c>
      <c r="AI127" s="279"/>
      <c r="AJ127" s="274" t="s">
        <v>132</v>
      </c>
      <c r="AK127" s="275" t="s">
        <v>133</v>
      </c>
      <c r="AL127" s="276" t="s">
        <v>134</v>
      </c>
      <c r="AM127" s="129"/>
    </row>
    <row r="128" spans="9:39" x14ac:dyDescent="0.15">
      <c r="K128" s="259"/>
      <c r="L128" s="254"/>
      <c r="M128" s="273" t="s">
        <v>131</v>
      </c>
      <c r="N128" s="274" t="s">
        <v>132</v>
      </c>
      <c r="O128" s="275" t="s">
        <v>133</v>
      </c>
      <c r="P128" s="276" t="s">
        <v>134</v>
      </c>
      <c r="Q128" s="254"/>
      <c r="R128" s="254"/>
      <c r="S128" s="128"/>
      <c r="T128" s="128"/>
      <c r="U128" s="128"/>
      <c r="V128" s="128"/>
      <c r="W128" s="128"/>
      <c r="X128" s="128"/>
      <c r="Y128" s="128"/>
      <c r="Z128" s="128"/>
      <c r="AA128" s="128"/>
      <c r="AB128" s="128"/>
      <c r="AC128" s="128"/>
      <c r="AD128" s="128"/>
      <c r="AE128" s="262"/>
      <c r="AF128" s="262"/>
      <c r="AG128" s="128"/>
      <c r="AH128" s="281">
        <v>5</v>
      </c>
      <c r="AI128" s="167"/>
      <c r="AJ128" s="167">
        <f>COUNTIF(AC$24:AC$31,AH128)</f>
        <v>0</v>
      </c>
      <c r="AK128" s="282">
        <f>IF(AJ128&gt;AK126,AK126,AJ128)</f>
        <v>0</v>
      </c>
      <c r="AL128" s="283">
        <f>AK$126-SUM(AK$128:AK128)</f>
        <v>8</v>
      </c>
      <c r="AM128" s="129"/>
    </row>
    <row r="129" spans="11:39" x14ac:dyDescent="0.15">
      <c r="K129" s="259"/>
      <c r="L129" s="254"/>
      <c r="M129" s="281">
        <v>5</v>
      </c>
      <c r="N129" s="167">
        <f>COUNTIF(J$15,M129)</f>
        <v>0</v>
      </c>
      <c r="O129" s="282">
        <f>IF(N129&gt;O127,O127,N129)</f>
        <v>0</v>
      </c>
      <c r="P129" s="283">
        <f>O$127-SUM(O129:O$129)</f>
        <v>1</v>
      </c>
      <c r="Q129" s="254"/>
      <c r="R129" s="254"/>
      <c r="S129" s="128"/>
      <c r="T129" s="128"/>
      <c r="U129" s="128"/>
      <c r="V129" s="128"/>
      <c r="W129" s="128"/>
      <c r="X129" s="128"/>
      <c r="Y129" s="128"/>
      <c r="Z129" s="128"/>
      <c r="AA129" s="128"/>
      <c r="AB129" s="128"/>
      <c r="AC129" s="128"/>
      <c r="AD129" s="128"/>
      <c r="AE129" s="262"/>
      <c r="AF129" s="262"/>
      <c r="AG129" s="128"/>
      <c r="AH129" s="281">
        <v>4</v>
      </c>
      <c r="AI129" s="167"/>
      <c r="AJ129" s="167">
        <f>COUNTIF(AC$24:AC$31,AH129)</f>
        <v>0</v>
      </c>
      <c r="AK129" s="282">
        <f>IF(AL128&gt;0,IF(AJ129&gt;AL128,AL128,AJ129),0)</f>
        <v>0</v>
      </c>
      <c r="AL129" s="283">
        <f>AK$126-SUM(AK$128:AK129)</f>
        <v>8</v>
      </c>
      <c r="AM129" s="129"/>
    </row>
    <row r="130" spans="11:39" x14ac:dyDescent="0.15">
      <c r="K130" s="259"/>
      <c r="L130" s="254"/>
      <c r="M130" s="281">
        <v>4</v>
      </c>
      <c r="N130" s="167">
        <f>COUNTIF(J$15,M130)</f>
        <v>0</v>
      </c>
      <c r="O130" s="282">
        <f>IF(P129&gt;0,IF(N130&gt;P129,P129,N130),0)</f>
        <v>0</v>
      </c>
      <c r="P130" s="283">
        <f>O$127-SUM(O$129:O130)</f>
        <v>1</v>
      </c>
      <c r="Q130" s="254"/>
      <c r="R130" s="254"/>
      <c r="S130" s="128"/>
      <c r="T130" s="128"/>
      <c r="U130" s="128"/>
      <c r="V130" s="128"/>
      <c r="W130" s="128"/>
      <c r="X130" s="128"/>
      <c r="Y130" s="128"/>
      <c r="Z130" s="128"/>
      <c r="AA130" s="128"/>
      <c r="AB130" s="128"/>
      <c r="AC130" s="128"/>
      <c r="AD130" s="128"/>
      <c r="AE130" s="262"/>
      <c r="AF130" s="262"/>
      <c r="AG130" s="128"/>
      <c r="AH130" s="281">
        <v>3</v>
      </c>
      <c r="AI130" s="167"/>
      <c r="AJ130" s="167">
        <f>COUNTIF(AC$24:AC$31,AH130)</f>
        <v>0</v>
      </c>
      <c r="AK130" s="282">
        <f>IF(AL129&gt;0,IF(AJ130&gt;AL129,AL129,AJ130),0)</f>
        <v>0</v>
      </c>
      <c r="AL130" s="283">
        <f>AK$126-SUM(AK$128:AK130)</f>
        <v>8</v>
      </c>
      <c r="AM130" s="129"/>
    </row>
    <row r="131" spans="11:39" x14ac:dyDescent="0.15">
      <c r="K131" s="259"/>
      <c r="L131" s="254"/>
      <c r="M131" s="281">
        <v>3</v>
      </c>
      <c r="N131" s="167">
        <f>COUNTIF(J$15,M131)</f>
        <v>0</v>
      </c>
      <c r="O131" s="282">
        <f>IF(P130&gt;0,IF(N131&gt;P130,P130,N131),0)</f>
        <v>0</v>
      </c>
      <c r="P131" s="283">
        <f>O$127-SUM(O$129:O131)</f>
        <v>1</v>
      </c>
      <c r="Q131" s="254"/>
      <c r="R131" s="254"/>
      <c r="S131" s="128"/>
      <c r="T131" s="128"/>
      <c r="U131" s="128"/>
      <c r="V131" s="128"/>
      <c r="W131" s="128"/>
      <c r="X131" s="128"/>
      <c r="Y131" s="128"/>
      <c r="Z131" s="128"/>
      <c r="AA131" s="128"/>
      <c r="AB131" s="128"/>
      <c r="AC131" s="128"/>
      <c r="AD131" s="128"/>
      <c r="AE131" s="262"/>
      <c r="AF131" s="262"/>
      <c r="AG131" s="128"/>
      <c r="AH131" s="281">
        <v>2</v>
      </c>
      <c r="AI131" s="167"/>
      <c r="AJ131" s="167">
        <f>COUNTIF(AC$24:AC$31,AH131)</f>
        <v>0</v>
      </c>
      <c r="AK131" s="282">
        <f>IF(AL130&gt;0,IF(AJ131&gt;AL130,AL130,AJ131),0)</f>
        <v>0</v>
      </c>
      <c r="AL131" s="283">
        <f>AK$126-SUM(AK$128:AK131)</f>
        <v>8</v>
      </c>
      <c r="AM131" s="129"/>
    </row>
    <row r="132" spans="11:39" x14ac:dyDescent="0.15">
      <c r="K132" s="259"/>
      <c r="L132" s="254"/>
      <c r="M132" s="281">
        <v>2</v>
      </c>
      <c r="N132" s="167">
        <f>COUNTIF(J$15,M132)</f>
        <v>0</v>
      </c>
      <c r="O132" s="282">
        <f>IF(P131&gt;0,IF(N132&gt;P131,P131,N132),0)</f>
        <v>0</v>
      </c>
      <c r="P132" s="283">
        <f>O$127-SUM(O$129:O132)</f>
        <v>1</v>
      </c>
      <c r="Q132" s="254"/>
      <c r="R132" s="254"/>
      <c r="S132" s="128"/>
      <c r="T132" s="128"/>
      <c r="U132" s="128"/>
      <c r="V132" s="128"/>
      <c r="W132" s="128"/>
      <c r="X132" s="128"/>
      <c r="Y132" s="128"/>
      <c r="Z132" s="128"/>
      <c r="AA132" s="128"/>
      <c r="AB132" s="128"/>
      <c r="AC132" s="128"/>
      <c r="AD132" s="128"/>
      <c r="AE132" s="262"/>
      <c r="AF132" s="262"/>
      <c r="AG132" s="128"/>
      <c r="AH132" s="281">
        <v>0</v>
      </c>
      <c r="AI132" s="167"/>
      <c r="AJ132" s="167">
        <f>COUNTIF(AC$24:AC$31,AH132)</f>
        <v>0</v>
      </c>
      <c r="AK132" s="282">
        <f>IF(AL131&gt;0,IF(AJ132&gt;AL131,AL131,AJ132),0)</f>
        <v>0</v>
      </c>
      <c r="AL132" s="283">
        <f>AK$126-SUM(AK$128:AK132)</f>
        <v>8</v>
      </c>
      <c r="AM132" s="129"/>
    </row>
    <row r="133" spans="11:39" x14ac:dyDescent="0.15">
      <c r="K133" s="259"/>
      <c r="L133" s="254"/>
      <c r="M133" s="281">
        <v>0</v>
      </c>
      <c r="N133" s="167">
        <f>COUNTIF(J$15,M133)</f>
        <v>0</v>
      </c>
      <c r="O133" s="282">
        <f>IF(P132&gt;0,IF(N133&gt;P132,P132,N133),0)</f>
        <v>0</v>
      </c>
      <c r="P133" s="283">
        <f>O$127-SUM(O$129:O133)</f>
        <v>1</v>
      </c>
      <c r="Q133" s="254"/>
      <c r="R133" s="254"/>
      <c r="S133" s="128"/>
      <c r="T133" s="128"/>
      <c r="U133" s="128"/>
      <c r="V133" s="128"/>
      <c r="W133" s="128"/>
      <c r="X133" s="128"/>
      <c r="Y133" s="128"/>
      <c r="Z133" s="128"/>
      <c r="AA133" s="128"/>
      <c r="AB133" s="128"/>
      <c r="AC133" s="128"/>
      <c r="AD133" s="128"/>
      <c r="AE133" s="262"/>
      <c r="AF133" s="262"/>
      <c r="AG133" s="128"/>
      <c r="AH133" s="286" t="s">
        <v>146</v>
      </c>
      <c r="AI133" s="274"/>
      <c r="AJ133" s="287">
        <f>SUM(AJ128:AJ132)</f>
        <v>0</v>
      </c>
      <c r="AK133" s="288">
        <f>SUM(AK128:AK132)</f>
        <v>0</v>
      </c>
      <c r="AL133" s="289"/>
      <c r="AM133" s="129"/>
    </row>
    <row r="134" spans="11:39" x14ac:dyDescent="0.15">
      <c r="K134" s="259"/>
      <c r="L134" s="254"/>
      <c r="M134" s="286" t="s">
        <v>146</v>
      </c>
      <c r="N134" s="287">
        <f>SUM(N129:N133)</f>
        <v>0</v>
      </c>
      <c r="O134" s="288">
        <f>SUM(O129:O133)</f>
        <v>0</v>
      </c>
      <c r="P134" s="289"/>
      <c r="Q134" s="254"/>
      <c r="R134" s="254"/>
      <c r="S134" s="128"/>
      <c r="T134" s="128"/>
      <c r="U134" s="128"/>
      <c r="V134" s="128"/>
      <c r="W134" s="128"/>
      <c r="X134" s="128"/>
      <c r="Y134" s="128"/>
      <c r="Z134" s="128"/>
      <c r="AA134" s="128"/>
      <c r="AB134" s="128"/>
      <c r="AC134" s="128"/>
      <c r="AD134" s="128"/>
      <c r="AE134" s="262"/>
      <c r="AF134" s="262"/>
      <c r="AG134" s="128"/>
      <c r="AH134" s="290"/>
      <c r="AI134" s="296"/>
      <c r="AJ134" s="291"/>
      <c r="AK134" s="292" t="s">
        <v>141</v>
      </c>
      <c r="AL134" s="293">
        <f>AH128*AK128+AH129*AK129+AH130*AK130+AH131*AK131+AH132*AK132</f>
        <v>0</v>
      </c>
      <c r="AM134" s="129"/>
    </row>
    <row r="135" spans="11:39" x14ac:dyDescent="0.15">
      <c r="K135" s="259"/>
      <c r="L135" s="254"/>
      <c r="M135" s="290"/>
      <c r="N135" s="291"/>
      <c r="O135" s="292" t="s">
        <v>141</v>
      </c>
      <c r="P135" s="293">
        <f>M129*O129+M130*O130+M131*O131+M132*O132+M133*O133</f>
        <v>0</v>
      </c>
      <c r="Q135" s="254"/>
      <c r="R135" s="254"/>
      <c r="S135" s="128"/>
      <c r="T135" s="128"/>
      <c r="U135" s="128"/>
      <c r="V135" s="128"/>
      <c r="W135" s="128"/>
      <c r="X135" s="128"/>
      <c r="Y135" s="128"/>
      <c r="Z135" s="128"/>
      <c r="AA135" s="128"/>
      <c r="AB135" s="128"/>
      <c r="AC135" s="128"/>
      <c r="AD135" s="128"/>
      <c r="AE135" s="262"/>
      <c r="AF135" s="262"/>
      <c r="AG135" s="128"/>
      <c r="AH135" s="297"/>
      <c r="AI135" s="303"/>
      <c r="AJ135" s="298"/>
      <c r="AK135" s="299" t="s">
        <v>142</v>
      </c>
      <c r="AL135" s="300">
        <f>SUM(AK128:AK130)</f>
        <v>0</v>
      </c>
      <c r="AM135" s="129"/>
    </row>
    <row r="136" spans="11:39" x14ac:dyDescent="0.15">
      <c r="K136" s="259"/>
      <c r="L136" s="254"/>
      <c r="M136" s="297"/>
      <c r="N136" s="298"/>
      <c r="O136" s="299" t="s">
        <v>142</v>
      </c>
      <c r="P136" s="300">
        <f>SUM(O129:O131)</f>
        <v>0</v>
      </c>
      <c r="Q136" s="254"/>
      <c r="R136" s="254"/>
      <c r="S136" s="128"/>
      <c r="T136" s="128"/>
      <c r="U136" s="128"/>
      <c r="V136" s="128"/>
      <c r="W136" s="128"/>
      <c r="X136" s="128"/>
      <c r="Y136" s="128"/>
      <c r="Z136" s="128"/>
      <c r="AA136" s="128"/>
      <c r="AB136" s="128"/>
      <c r="AC136" s="128"/>
      <c r="AD136" s="128"/>
      <c r="AE136" s="262"/>
      <c r="AF136" s="262"/>
      <c r="AG136" s="128"/>
      <c r="AH136" s="128"/>
      <c r="AI136" s="128"/>
      <c r="AJ136" s="128"/>
      <c r="AK136" s="128"/>
      <c r="AL136" s="128"/>
      <c r="AM136" s="129"/>
    </row>
    <row r="137" spans="11:39" x14ac:dyDescent="0.15">
      <c r="K137" s="259"/>
      <c r="L137" s="254"/>
      <c r="M137" s="254"/>
      <c r="N137" s="254"/>
      <c r="O137" s="254"/>
      <c r="P137" s="254"/>
      <c r="Q137" s="254"/>
      <c r="R137" s="254"/>
      <c r="S137" s="128"/>
      <c r="T137" s="128"/>
      <c r="U137" s="128"/>
      <c r="V137" s="128"/>
      <c r="W137" s="128"/>
      <c r="X137" s="128"/>
      <c r="Y137" s="128"/>
      <c r="Z137" s="128"/>
      <c r="AA137" s="128"/>
      <c r="AB137" s="128"/>
      <c r="AC137" s="128"/>
      <c r="AD137" s="128"/>
      <c r="AE137" s="262"/>
      <c r="AF137" s="262"/>
      <c r="AG137" s="128"/>
      <c r="AH137" s="260" t="s">
        <v>151</v>
      </c>
      <c r="AI137" s="260"/>
      <c r="AJ137" s="254"/>
      <c r="AK137" s="254"/>
      <c r="AL137" s="254"/>
      <c r="AM137" s="129"/>
    </row>
    <row r="138" spans="11:39" x14ac:dyDescent="0.15">
      <c r="K138" s="259"/>
      <c r="L138" s="254"/>
      <c r="M138" s="260" t="s">
        <v>152</v>
      </c>
      <c r="N138" s="254"/>
      <c r="O138" s="254"/>
      <c r="P138" s="254"/>
      <c r="Q138" s="254"/>
      <c r="R138" s="254"/>
      <c r="S138" s="128"/>
      <c r="T138" s="128"/>
      <c r="U138" s="128"/>
      <c r="V138" s="128"/>
      <c r="W138" s="128"/>
      <c r="X138" s="128"/>
      <c r="Y138" s="128"/>
      <c r="Z138" s="128"/>
      <c r="AA138" s="128"/>
      <c r="AB138" s="128"/>
      <c r="AC138" s="128"/>
      <c r="AD138" s="128"/>
      <c r="AE138" s="262"/>
      <c r="AF138" s="262"/>
      <c r="AG138" s="128"/>
      <c r="AH138" s="270"/>
      <c r="AI138" s="271"/>
      <c r="AJ138" s="272" t="s">
        <v>128</v>
      </c>
      <c r="AK138" s="266">
        <v>1</v>
      </c>
      <c r="AL138" s="267"/>
      <c r="AM138" s="129"/>
    </row>
    <row r="139" spans="11:39" x14ac:dyDescent="0.15">
      <c r="K139" s="259"/>
      <c r="L139" s="254"/>
      <c r="M139" s="270"/>
      <c r="N139" s="265" t="s">
        <v>128</v>
      </c>
      <c r="O139" s="266">
        <v>1</v>
      </c>
      <c r="P139" s="267"/>
      <c r="Q139" s="254"/>
      <c r="R139" s="254"/>
      <c r="S139" s="128"/>
      <c r="T139" s="128"/>
      <c r="U139" s="128"/>
      <c r="V139" s="128"/>
      <c r="W139" s="128"/>
      <c r="X139" s="128"/>
      <c r="Y139" s="128"/>
      <c r="Z139" s="128"/>
      <c r="AA139" s="128"/>
      <c r="AB139" s="128"/>
      <c r="AC139" s="128"/>
      <c r="AD139" s="128"/>
      <c r="AE139" s="262"/>
      <c r="AF139" s="262"/>
      <c r="AG139" s="128"/>
      <c r="AH139" s="273" t="s">
        <v>131</v>
      </c>
      <c r="AI139" s="279"/>
      <c r="AJ139" s="274" t="s">
        <v>132</v>
      </c>
      <c r="AK139" s="275" t="s">
        <v>133</v>
      </c>
      <c r="AL139" s="276" t="s">
        <v>134</v>
      </c>
      <c r="AM139" s="129"/>
    </row>
    <row r="140" spans="11:39" x14ac:dyDescent="0.15">
      <c r="K140" s="259"/>
      <c r="L140" s="254"/>
      <c r="M140" s="273" t="s">
        <v>131</v>
      </c>
      <c r="N140" s="274" t="s">
        <v>132</v>
      </c>
      <c r="O140" s="275" t="s">
        <v>133</v>
      </c>
      <c r="P140" s="276" t="s">
        <v>134</v>
      </c>
      <c r="Q140" s="306"/>
      <c r="R140" s="254"/>
      <c r="S140" s="128"/>
      <c r="T140" s="128"/>
      <c r="U140" s="128"/>
      <c r="V140" s="128"/>
      <c r="W140" s="128"/>
      <c r="X140" s="128"/>
      <c r="Y140" s="128"/>
      <c r="Z140" s="128"/>
      <c r="AA140" s="128"/>
      <c r="AB140" s="128"/>
      <c r="AC140" s="128"/>
      <c r="AD140" s="128"/>
      <c r="AE140" s="262"/>
      <c r="AF140" s="262"/>
      <c r="AG140" s="128"/>
      <c r="AH140" s="281">
        <v>5</v>
      </c>
      <c r="AI140" s="167"/>
      <c r="AJ140" s="167">
        <f>COUNTIF(AC$32,AH140)</f>
        <v>0</v>
      </c>
      <c r="AK140" s="282">
        <f>IF(AJ140&gt;AK138,AK138,AJ140)</f>
        <v>0</v>
      </c>
      <c r="AL140" s="283">
        <f>AK$138-SUM(AK$140:AK140)</f>
        <v>1</v>
      </c>
      <c r="AM140" s="129"/>
    </row>
    <row r="141" spans="11:39" x14ac:dyDescent="0.15">
      <c r="K141" s="259"/>
      <c r="L141" s="254"/>
      <c r="M141" s="281">
        <v>5</v>
      </c>
      <c r="N141" s="167">
        <f>COUNTIF(J$17:J$19,M141)</f>
        <v>0</v>
      </c>
      <c r="O141" s="282">
        <f>IF(N141&gt;O139,O139,N141)</f>
        <v>0</v>
      </c>
      <c r="P141" s="283">
        <f>O$139-SUM(O$141:O141)</f>
        <v>1</v>
      </c>
      <c r="Q141" s="307"/>
      <c r="R141" s="254"/>
      <c r="S141" s="128"/>
      <c r="T141" s="128"/>
      <c r="U141" s="128"/>
      <c r="V141" s="128"/>
      <c r="W141" s="128"/>
      <c r="X141" s="128"/>
      <c r="Y141" s="128"/>
      <c r="Z141" s="128"/>
      <c r="AA141" s="128"/>
      <c r="AB141" s="128"/>
      <c r="AC141" s="128"/>
      <c r="AD141" s="128"/>
      <c r="AE141" s="262"/>
      <c r="AF141" s="262"/>
      <c r="AG141" s="128"/>
      <c r="AH141" s="281">
        <v>4</v>
      </c>
      <c r="AI141" s="167"/>
      <c r="AJ141" s="167">
        <f>COUNTIF(AC$32,AH141)</f>
        <v>0</v>
      </c>
      <c r="AK141" s="282">
        <f>IF(AL140&gt;0,IF(AJ141&gt;AL140,AL140,AJ141),0)</f>
        <v>0</v>
      </c>
      <c r="AL141" s="283">
        <f>AK$138-SUM(AK$140:AK141)</f>
        <v>1</v>
      </c>
      <c r="AM141" s="129"/>
    </row>
    <row r="142" spans="11:39" x14ac:dyDescent="0.15">
      <c r="K142" s="259"/>
      <c r="L142" s="254"/>
      <c r="M142" s="281">
        <v>4</v>
      </c>
      <c r="N142" s="167">
        <f>COUNTIF(J$17:J$19,M142)</f>
        <v>0</v>
      </c>
      <c r="O142" s="282">
        <f>IF(P141&gt;0,IF(N142&gt;P141,P141,N142),0)</f>
        <v>0</v>
      </c>
      <c r="P142" s="283">
        <f>O$139-SUM(O$141:O142)</f>
        <v>1</v>
      </c>
      <c r="Q142" s="307"/>
      <c r="R142" s="254"/>
      <c r="S142" s="128"/>
      <c r="T142" s="128"/>
      <c r="U142" s="128"/>
      <c r="V142" s="128"/>
      <c r="W142" s="128"/>
      <c r="X142" s="128"/>
      <c r="Y142" s="128"/>
      <c r="Z142" s="128"/>
      <c r="AA142" s="128"/>
      <c r="AB142" s="128"/>
      <c r="AC142" s="128"/>
      <c r="AD142" s="128"/>
      <c r="AE142" s="262"/>
      <c r="AF142" s="262"/>
      <c r="AG142" s="128"/>
      <c r="AH142" s="281">
        <v>3</v>
      </c>
      <c r="AI142" s="167"/>
      <c r="AJ142" s="167">
        <f>COUNTIF(AC$32,AH142)</f>
        <v>0</v>
      </c>
      <c r="AK142" s="282">
        <f>IF(AL141&gt;0,IF(AJ142&gt;AL141,AL141,AJ142),0)</f>
        <v>0</v>
      </c>
      <c r="AL142" s="283">
        <f>AK$138-SUM(AK$140:AK142)</f>
        <v>1</v>
      </c>
      <c r="AM142" s="129"/>
    </row>
    <row r="143" spans="11:39" x14ac:dyDescent="0.15">
      <c r="K143" s="259"/>
      <c r="L143" s="254"/>
      <c r="M143" s="281">
        <v>3</v>
      </c>
      <c r="N143" s="167">
        <f>COUNTIF(J$17:J$19,M143)</f>
        <v>0</v>
      </c>
      <c r="O143" s="282">
        <f>IF(P142&gt;0,IF(N143&gt;P142,P142,N143),0)</f>
        <v>0</v>
      </c>
      <c r="P143" s="283">
        <f>O$139-SUM(O$141:O143)</f>
        <v>1</v>
      </c>
      <c r="Q143" s="307"/>
      <c r="R143" s="254"/>
      <c r="S143" s="128"/>
      <c r="T143" s="128"/>
      <c r="U143" s="128"/>
      <c r="V143" s="128"/>
      <c r="W143" s="128"/>
      <c r="X143" s="128"/>
      <c r="Y143" s="128"/>
      <c r="Z143" s="128"/>
      <c r="AA143" s="128"/>
      <c r="AB143" s="128"/>
      <c r="AC143" s="128"/>
      <c r="AD143" s="128"/>
      <c r="AE143" s="262"/>
      <c r="AF143" s="262"/>
      <c r="AG143" s="128"/>
      <c r="AH143" s="281">
        <v>2</v>
      </c>
      <c r="AI143" s="167"/>
      <c r="AJ143" s="167">
        <f>COUNTIF(AC$32,AH143)</f>
        <v>0</v>
      </c>
      <c r="AK143" s="282">
        <f>IF(AL142&gt;0,IF(AJ143&gt;AL142,AL142,AJ143),0)</f>
        <v>0</v>
      </c>
      <c r="AL143" s="283">
        <f>AK$138-SUM(AK$140:AK143)</f>
        <v>1</v>
      </c>
      <c r="AM143" s="129"/>
    </row>
    <row r="144" spans="11:39" x14ac:dyDescent="0.15">
      <c r="K144" s="259"/>
      <c r="L144" s="254"/>
      <c r="M144" s="281">
        <v>2</v>
      </c>
      <c r="N144" s="167">
        <f>COUNTIF(J$17:J$19,M144)</f>
        <v>0</v>
      </c>
      <c r="O144" s="282">
        <f>IF(P143&gt;0,IF(N144&gt;P143,P143,N144),0)</f>
        <v>0</v>
      </c>
      <c r="P144" s="283">
        <f>O$139-SUM(O$141:O144)</f>
        <v>1</v>
      </c>
      <c r="Q144" s="307"/>
      <c r="R144" s="254"/>
      <c r="S144" s="128"/>
      <c r="T144" s="128"/>
      <c r="U144" s="128"/>
      <c r="V144" s="128"/>
      <c r="W144" s="128"/>
      <c r="X144" s="128"/>
      <c r="Y144" s="128"/>
      <c r="Z144" s="128"/>
      <c r="AA144" s="128"/>
      <c r="AB144" s="128"/>
      <c r="AC144" s="128"/>
      <c r="AD144" s="128"/>
      <c r="AE144" s="262"/>
      <c r="AF144" s="262"/>
      <c r="AG144" s="128"/>
      <c r="AH144" s="281">
        <v>0</v>
      </c>
      <c r="AI144" s="167"/>
      <c r="AJ144" s="167">
        <f>COUNTIF(AC$32,AH144)</f>
        <v>0</v>
      </c>
      <c r="AK144" s="282">
        <f>IF(AL143&gt;0,IF(AJ144&gt;AL143,AL143,AJ144),0)</f>
        <v>0</v>
      </c>
      <c r="AL144" s="283">
        <f>AK$138-SUM(AK$140:AK144)</f>
        <v>1</v>
      </c>
      <c r="AM144" s="129"/>
    </row>
    <row r="145" spans="11:39" x14ac:dyDescent="0.15">
      <c r="K145" s="259"/>
      <c r="L145" s="254"/>
      <c r="M145" s="281">
        <v>0</v>
      </c>
      <c r="N145" s="167">
        <f>COUNTIF(J$17:J$19,M145)</f>
        <v>0</v>
      </c>
      <c r="O145" s="282">
        <f>IF(P144&gt;0,IF(N145&gt;P144,P144,N145),0)</f>
        <v>0</v>
      </c>
      <c r="P145" s="283">
        <f>O$139-SUM(O$141:O145)</f>
        <v>1</v>
      </c>
      <c r="Q145" s="307"/>
      <c r="R145" s="254"/>
      <c r="S145" s="128"/>
      <c r="T145" s="128"/>
      <c r="U145" s="128"/>
      <c r="V145" s="128"/>
      <c r="W145" s="128"/>
      <c r="X145" s="128"/>
      <c r="Y145" s="128"/>
      <c r="Z145" s="128"/>
      <c r="AA145" s="128"/>
      <c r="AB145" s="128"/>
      <c r="AC145" s="128"/>
      <c r="AD145" s="128"/>
      <c r="AE145" s="262"/>
      <c r="AF145" s="262"/>
      <c r="AG145" s="128"/>
      <c r="AH145" s="286" t="s">
        <v>146</v>
      </c>
      <c r="AI145" s="274"/>
      <c r="AJ145" s="287">
        <f>SUM(AJ140:AJ144)</f>
        <v>0</v>
      </c>
      <c r="AK145" s="288">
        <f>SUM(AK140:AK144)</f>
        <v>0</v>
      </c>
      <c r="AL145" s="289"/>
      <c r="AM145" s="129"/>
    </row>
    <row r="146" spans="11:39" x14ac:dyDescent="0.15">
      <c r="K146" s="259"/>
      <c r="L146" s="254"/>
      <c r="M146" s="286" t="s">
        <v>146</v>
      </c>
      <c r="N146" s="287">
        <f>SUM(N141:N145)</f>
        <v>0</v>
      </c>
      <c r="O146" s="288">
        <f>SUM(O141:O145)</f>
        <v>0</v>
      </c>
      <c r="P146" s="289"/>
      <c r="Q146" s="307"/>
      <c r="R146" s="254"/>
      <c r="S146" s="128"/>
      <c r="T146" s="128"/>
      <c r="U146" s="128"/>
      <c r="V146" s="128"/>
      <c r="W146" s="128"/>
      <c r="X146" s="128"/>
      <c r="Y146" s="128"/>
      <c r="Z146" s="128"/>
      <c r="AA146" s="128"/>
      <c r="AB146" s="128"/>
      <c r="AC146" s="128"/>
      <c r="AD146" s="128"/>
      <c r="AE146" s="262"/>
      <c r="AF146" s="262"/>
      <c r="AG146" s="128"/>
      <c r="AH146" s="290"/>
      <c r="AI146" s="296"/>
      <c r="AJ146" s="291"/>
      <c r="AK146" s="292" t="s">
        <v>141</v>
      </c>
      <c r="AL146" s="293">
        <f>AH140*AK140+AH141*AK141+AH142*AK142+AH143*AK143+AH144*AK144</f>
        <v>0</v>
      </c>
      <c r="AM146" s="129"/>
    </row>
    <row r="147" spans="11:39" x14ac:dyDescent="0.15">
      <c r="K147" s="259"/>
      <c r="L147" s="254"/>
      <c r="M147" s="290"/>
      <c r="N147" s="291"/>
      <c r="O147" s="292" t="s">
        <v>141</v>
      </c>
      <c r="P147" s="293">
        <f>M141*O141+M142*O142+M143*O143+M144*O144+M145*O145</f>
        <v>0</v>
      </c>
      <c r="Q147" s="254"/>
      <c r="R147" s="254"/>
      <c r="S147" s="128"/>
      <c r="T147" s="128"/>
      <c r="U147" s="128"/>
      <c r="V147" s="128"/>
      <c r="W147" s="128"/>
      <c r="X147" s="128"/>
      <c r="Y147" s="128"/>
      <c r="Z147" s="128"/>
      <c r="AA147" s="128"/>
      <c r="AB147" s="128"/>
      <c r="AC147" s="128"/>
      <c r="AD147" s="128"/>
      <c r="AE147" s="262"/>
      <c r="AF147" s="262"/>
      <c r="AG147" s="128"/>
      <c r="AH147" s="297"/>
      <c r="AI147" s="303"/>
      <c r="AJ147" s="298"/>
      <c r="AK147" s="299" t="s">
        <v>142</v>
      </c>
      <c r="AL147" s="300">
        <f>SUM(AK140:AK142)</f>
        <v>0</v>
      </c>
      <c r="AM147" s="129"/>
    </row>
    <row r="148" spans="11:39" x14ac:dyDescent="0.15">
      <c r="K148" s="259"/>
      <c r="L148" s="254"/>
      <c r="M148" s="297"/>
      <c r="N148" s="298"/>
      <c r="O148" s="299" t="s">
        <v>142</v>
      </c>
      <c r="P148" s="300">
        <f>SUM(O141:O143)</f>
        <v>0</v>
      </c>
      <c r="Q148" s="254"/>
      <c r="R148" s="254"/>
      <c r="S148" s="128"/>
      <c r="T148" s="128"/>
      <c r="U148" s="128"/>
      <c r="V148" s="128"/>
      <c r="W148" s="128"/>
      <c r="X148" s="128"/>
      <c r="Y148" s="128"/>
      <c r="Z148" s="128"/>
      <c r="AA148" s="128"/>
      <c r="AB148" s="128"/>
      <c r="AC148" s="128"/>
      <c r="AD148" s="128"/>
      <c r="AE148" s="262"/>
      <c r="AF148" s="262"/>
      <c r="AG148" s="128"/>
      <c r="AH148" s="128"/>
      <c r="AI148" s="128"/>
      <c r="AJ148" s="128"/>
      <c r="AK148" s="128"/>
      <c r="AL148" s="128"/>
      <c r="AM148" s="129"/>
    </row>
    <row r="149" spans="11:39" x14ac:dyDescent="0.15">
      <c r="K149" s="259"/>
      <c r="L149" s="254"/>
      <c r="M149" s="254"/>
      <c r="N149" s="254"/>
      <c r="O149" s="254"/>
      <c r="P149" s="254"/>
      <c r="Q149" s="254"/>
      <c r="R149" s="254"/>
      <c r="S149" s="128"/>
      <c r="T149" s="128"/>
      <c r="U149" s="128"/>
      <c r="V149" s="128"/>
      <c r="W149" s="128"/>
      <c r="X149" s="128"/>
      <c r="Y149" s="128"/>
      <c r="Z149" s="128"/>
      <c r="AA149" s="128"/>
      <c r="AB149" s="128"/>
      <c r="AC149" s="128"/>
      <c r="AD149" s="128"/>
      <c r="AE149" s="262"/>
      <c r="AF149" s="262"/>
      <c r="AG149" s="128"/>
      <c r="AH149" s="260" t="s">
        <v>153</v>
      </c>
      <c r="AI149" s="260"/>
      <c r="AJ149" s="254"/>
      <c r="AK149" s="254"/>
      <c r="AL149" s="254"/>
      <c r="AM149" s="129"/>
    </row>
    <row r="150" spans="11:39" x14ac:dyDescent="0.15">
      <c r="K150" s="259"/>
      <c r="L150" s="254"/>
      <c r="M150" s="260" t="s">
        <v>154</v>
      </c>
      <c r="N150" s="254"/>
      <c r="O150" s="254"/>
      <c r="P150" s="254"/>
      <c r="Q150" s="254"/>
      <c r="R150" s="254"/>
      <c r="S150" s="128"/>
      <c r="T150" s="128"/>
      <c r="U150" s="128"/>
      <c r="V150" s="128"/>
      <c r="W150" s="128"/>
      <c r="X150" s="128"/>
      <c r="Y150" s="128"/>
      <c r="Z150" s="128"/>
      <c r="AA150" s="128"/>
      <c r="AB150" s="128"/>
      <c r="AC150" s="128"/>
      <c r="AD150" s="128"/>
      <c r="AE150" s="262"/>
      <c r="AF150" s="262"/>
      <c r="AG150" s="128"/>
      <c r="AH150" s="270"/>
      <c r="AI150" s="271"/>
      <c r="AJ150" s="272" t="s">
        <v>128</v>
      </c>
      <c r="AK150" s="266">
        <v>1</v>
      </c>
      <c r="AL150" s="267"/>
      <c r="AM150" s="129"/>
    </row>
    <row r="151" spans="11:39" x14ac:dyDescent="0.15">
      <c r="K151" s="259"/>
      <c r="L151" s="254"/>
      <c r="M151" s="270"/>
      <c r="N151" s="265" t="s">
        <v>128</v>
      </c>
      <c r="O151" s="266">
        <v>2</v>
      </c>
      <c r="P151" s="267"/>
      <c r="Q151" s="254"/>
      <c r="R151" s="254"/>
      <c r="S151" s="128"/>
      <c r="T151" s="128"/>
      <c r="U151" s="128"/>
      <c r="V151" s="128"/>
      <c r="W151" s="128"/>
      <c r="X151" s="128"/>
      <c r="Y151" s="128"/>
      <c r="Z151" s="128"/>
      <c r="AA151" s="128"/>
      <c r="AB151" s="128"/>
      <c r="AC151" s="128"/>
      <c r="AD151" s="128"/>
      <c r="AE151" s="262"/>
      <c r="AF151" s="262"/>
      <c r="AG151" s="128"/>
      <c r="AH151" s="273" t="s">
        <v>131</v>
      </c>
      <c r="AI151" s="279"/>
      <c r="AJ151" s="274" t="s">
        <v>132</v>
      </c>
      <c r="AK151" s="275" t="s">
        <v>133</v>
      </c>
      <c r="AL151" s="276" t="s">
        <v>134</v>
      </c>
      <c r="AM151" s="129"/>
    </row>
    <row r="152" spans="11:39" x14ac:dyDescent="0.15">
      <c r="K152" s="259"/>
      <c r="L152" s="254"/>
      <c r="M152" s="273" t="s">
        <v>131</v>
      </c>
      <c r="N152" s="274" t="s">
        <v>132</v>
      </c>
      <c r="O152" s="275" t="s">
        <v>133</v>
      </c>
      <c r="P152" s="276" t="s">
        <v>134</v>
      </c>
      <c r="Q152" s="306"/>
      <c r="R152" s="254"/>
      <c r="S152" s="128"/>
      <c r="T152" s="128"/>
      <c r="U152" s="128"/>
      <c r="V152" s="128"/>
      <c r="W152" s="128"/>
      <c r="X152" s="128"/>
      <c r="Y152" s="128"/>
      <c r="Z152" s="128"/>
      <c r="AA152" s="128"/>
      <c r="AB152" s="128"/>
      <c r="AC152" s="128"/>
      <c r="AD152" s="128"/>
      <c r="AE152" s="262"/>
      <c r="AF152" s="262"/>
      <c r="AG152" s="128"/>
      <c r="AH152" s="281">
        <v>5</v>
      </c>
      <c r="AI152" s="167"/>
      <c r="AJ152" s="167">
        <f>COUNTIF(AC$34,AH152)</f>
        <v>0</v>
      </c>
      <c r="AK152" s="282">
        <f>IF(AJ152&gt;AK150,AK150,AJ152)</f>
        <v>0</v>
      </c>
      <c r="AL152" s="283">
        <f>AK$150-SUM(AK$152:AK152)</f>
        <v>1</v>
      </c>
      <c r="AM152" s="129"/>
    </row>
    <row r="153" spans="11:39" x14ac:dyDescent="0.15">
      <c r="K153" s="259"/>
      <c r="L153" s="254"/>
      <c r="M153" s="281">
        <v>5</v>
      </c>
      <c r="N153" s="167">
        <f>COUNTIF(J$20:J$21,M153)</f>
        <v>0</v>
      </c>
      <c r="O153" s="282">
        <f>IF(N153&gt;O151,O151,N153)</f>
        <v>0</v>
      </c>
      <c r="P153" s="283">
        <f>O$151-SUM(O$153:O153)</f>
        <v>2</v>
      </c>
      <c r="Q153" s="307"/>
      <c r="R153" s="254"/>
      <c r="S153" s="128"/>
      <c r="T153" s="128"/>
      <c r="U153" s="128"/>
      <c r="V153" s="128"/>
      <c r="W153" s="128"/>
      <c r="X153" s="128"/>
      <c r="Y153" s="128"/>
      <c r="Z153" s="128"/>
      <c r="AA153" s="128"/>
      <c r="AB153" s="128"/>
      <c r="AC153" s="128"/>
      <c r="AD153" s="128"/>
      <c r="AE153" s="262"/>
      <c r="AF153" s="262"/>
      <c r="AG153" s="128"/>
      <c r="AH153" s="281">
        <v>4</v>
      </c>
      <c r="AI153" s="167"/>
      <c r="AJ153" s="167">
        <f>COUNTIF(AC$34,AH153)</f>
        <v>0</v>
      </c>
      <c r="AK153" s="282">
        <f>IF(AL152&gt;0,IF(AJ153&gt;AL152,AL152,AJ153),0)</f>
        <v>0</v>
      </c>
      <c r="AL153" s="283">
        <f>AK$150-SUM(AK$152:AK153)</f>
        <v>1</v>
      </c>
      <c r="AM153" s="129"/>
    </row>
    <row r="154" spans="11:39" x14ac:dyDescent="0.15">
      <c r="K154" s="259"/>
      <c r="L154" s="254"/>
      <c r="M154" s="281">
        <v>4</v>
      </c>
      <c r="N154" s="167">
        <f>COUNTIF(J$20:J$21,M154)</f>
        <v>0</v>
      </c>
      <c r="O154" s="282">
        <f>IF(P153&gt;0,IF(N154&gt;P153,P153,N154),0)</f>
        <v>0</v>
      </c>
      <c r="P154" s="283">
        <f>O$151-SUM(O$153:O154)</f>
        <v>2</v>
      </c>
      <c r="Q154" s="307"/>
      <c r="R154" s="254"/>
      <c r="S154" s="128"/>
      <c r="T154" s="128"/>
      <c r="U154" s="128"/>
      <c r="V154" s="128"/>
      <c r="W154" s="128"/>
      <c r="X154" s="128"/>
      <c r="Y154" s="128"/>
      <c r="Z154" s="128"/>
      <c r="AA154" s="128"/>
      <c r="AB154" s="128"/>
      <c r="AC154" s="128"/>
      <c r="AD154" s="128"/>
      <c r="AE154" s="262"/>
      <c r="AF154" s="262"/>
      <c r="AG154" s="128"/>
      <c r="AH154" s="281">
        <v>3</v>
      </c>
      <c r="AI154" s="167"/>
      <c r="AJ154" s="167">
        <f>COUNTIF(AC$34,AH154)</f>
        <v>0</v>
      </c>
      <c r="AK154" s="282">
        <f>IF(AL153&gt;0,IF(AJ154&gt;AL153,AL153,AJ154),0)</f>
        <v>0</v>
      </c>
      <c r="AL154" s="283">
        <f>AK$150-SUM(AK$152:AK154)</f>
        <v>1</v>
      </c>
      <c r="AM154" s="129"/>
    </row>
    <row r="155" spans="11:39" x14ac:dyDescent="0.15">
      <c r="K155" s="259"/>
      <c r="L155" s="254"/>
      <c r="M155" s="281">
        <v>3</v>
      </c>
      <c r="N155" s="167">
        <f>COUNTIF(J$20:J$21,M155)</f>
        <v>0</v>
      </c>
      <c r="O155" s="282">
        <f>IF(P154&gt;0,IF(N155&gt;P154,P154,N155),0)</f>
        <v>0</v>
      </c>
      <c r="P155" s="283">
        <f>O$151-SUM(O$153:O155)</f>
        <v>2</v>
      </c>
      <c r="Q155" s="307"/>
      <c r="R155" s="254"/>
      <c r="S155" s="128"/>
      <c r="T155" s="128"/>
      <c r="U155" s="128"/>
      <c r="V155" s="128"/>
      <c r="W155" s="128"/>
      <c r="X155" s="128"/>
      <c r="Y155" s="128"/>
      <c r="Z155" s="128"/>
      <c r="AA155" s="128"/>
      <c r="AB155" s="128"/>
      <c r="AC155" s="128"/>
      <c r="AD155" s="128"/>
      <c r="AE155" s="262"/>
      <c r="AF155" s="262"/>
      <c r="AG155" s="128"/>
      <c r="AH155" s="281">
        <v>2</v>
      </c>
      <c r="AI155" s="167"/>
      <c r="AJ155" s="167">
        <f>COUNTIF(AC$34,AH155)</f>
        <v>0</v>
      </c>
      <c r="AK155" s="282">
        <f>IF(AL154&gt;0,IF(AJ155&gt;AL154,AL154,AJ155),0)</f>
        <v>0</v>
      </c>
      <c r="AL155" s="283">
        <f>AK$150-SUM(AK$152:AK155)</f>
        <v>1</v>
      </c>
      <c r="AM155" s="129"/>
    </row>
    <row r="156" spans="11:39" x14ac:dyDescent="0.15">
      <c r="K156" s="259"/>
      <c r="L156" s="254"/>
      <c r="M156" s="281">
        <v>2</v>
      </c>
      <c r="N156" s="167">
        <f>COUNTIF(J$20:J$21,M156)</f>
        <v>0</v>
      </c>
      <c r="O156" s="282">
        <f>IF(P155&gt;0,IF(N156&gt;P155,P155,N156),0)</f>
        <v>0</v>
      </c>
      <c r="P156" s="283">
        <f>O$151-SUM(O$153:O156)</f>
        <v>2</v>
      </c>
      <c r="Q156" s="307"/>
      <c r="R156" s="254"/>
      <c r="S156" s="128"/>
      <c r="T156" s="128"/>
      <c r="U156" s="128"/>
      <c r="V156" s="128"/>
      <c r="W156" s="128"/>
      <c r="X156" s="128"/>
      <c r="Y156" s="128"/>
      <c r="Z156" s="128"/>
      <c r="AA156" s="128"/>
      <c r="AB156" s="128"/>
      <c r="AC156" s="128"/>
      <c r="AD156" s="128"/>
      <c r="AE156" s="262"/>
      <c r="AF156" s="262"/>
      <c r="AG156" s="128"/>
      <c r="AH156" s="281">
        <v>0</v>
      </c>
      <c r="AI156" s="167"/>
      <c r="AJ156" s="167">
        <f>COUNTIF(AC$34,AH156)</f>
        <v>0</v>
      </c>
      <c r="AK156" s="282">
        <f>IF(AL155&gt;0,IF(AJ156&gt;AL155,AL155,AJ156),0)</f>
        <v>0</v>
      </c>
      <c r="AL156" s="283">
        <f>AK$150-SUM(AK$152:AK156)</f>
        <v>1</v>
      </c>
      <c r="AM156" s="129"/>
    </row>
    <row r="157" spans="11:39" x14ac:dyDescent="0.15">
      <c r="K157" s="259"/>
      <c r="L157" s="254"/>
      <c r="M157" s="281">
        <v>0</v>
      </c>
      <c r="N157" s="167">
        <f>COUNTIF(J$20:J$21,M157)</f>
        <v>0</v>
      </c>
      <c r="O157" s="282">
        <f>IF(P156&gt;0,IF(N157&gt;P156,P156,N157),0)</f>
        <v>0</v>
      </c>
      <c r="P157" s="283">
        <f>O$151-SUM(O$153:O157)</f>
        <v>2</v>
      </c>
      <c r="Q157" s="307"/>
      <c r="R157" s="254"/>
      <c r="S157" s="128"/>
      <c r="T157" s="128"/>
      <c r="U157" s="128"/>
      <c r="V157" s="128"/>
      <c r="W157" s="128"/>
      <c r="X157" s="128"/>
      <c r="Y157" s="128"/>
      <c r="Z157" s="128"/>
      <c r="AA157" s="128"/>
      <c r="AB157" s="128"/>
      <c r="AC157" s="128"/>
      <c r="AD157" s="128"/>
      <c r="AE157" s="262"/>
      <c r="AF157" s="262"/>
      <c r="AG157" s="128"/>
      <c r="AH157" s="286" t="s">
        <v>146</v>
      </c>
      <c r="AI157" s="274"/>
      <c r="AJ157" s="287">
        <f>SUM(AJ152:AJ156)</f>
        <v>0</v>
      </c>
      <c r="AK157" s="288">
        <f>SUM(AK152:AK156)</f>
        <v>0</v>
      </c>
      <c r="AL157" s="289"/>
      <c r="AM157" s="129"/>
    </row>
    <row r="158" spans="11:39" x14ac:dyDescent="0.15">
      <c r="K158" s="259"/>
      <c r="L158" s="254"/>
      <c r="M158" s="286" t="s">
        <v>146</v>
      </c>
      <c r="N158" s="287">
        <f>SUM(N153:N157)</f>
        <v>0</v>
      </c>
      <c r="O158" s="288">
        <f>SUM(O153:O157)</f>
        <v>0</v>
      </c>
      <c r="P158" s="289"/>
      <c r="Q158" s="307"/>
      <c r="R158" s="254"/>
      <c r="S158" s="128"/>
      <c r="T158" s="128"/>
      <c r="U158" s="128"/>
      <c r="V158" s="128"/>
      <c r="W158" s="128"/>
      <c r="X158" s="128"/>
      <c r="Y158" s="128"/>
      <c r="Z158" s="128"/>
      <c r="AA158" s="128"/>
      <c r="AB158" s="128"/>
      <c r="AC158" s="128"/>
      <c r="AD158" s="128"/>
      <c r="AE158" s="262"/>
      <c r="AF158" s="262"/>
      <c r="AG158" s="128"/>
      <c r="AH158" s="290"/>
      <c r="AI158" s="296"/>
      <c r="AJ158" s="291"/>
      <c r="AK158" s="292" t="s">
        <v>141</v>
      </c>
      <c r="AL158" s="293">
        <f>AH152*AK152+AH153*AK153+AH154*AK154+AH155*AK155+AH156*AK156</f>
        <v>0</v>
      </c>
      <c r="AM158" s="129"/>
    </row>
    <row r="159" spans="11:39" x14ac:dyDescent="0.15">
      <c r="K159" s="259"/>
      <c r="L159" s="254"/>
      <c r="M159" s="290"/>
      <c r="N159" s="291"/>
      <c r="O159" s="292" t="s">
        <v>141</v>
      </c>
      <c r="P159" s="293">
        <f>M153*O153+M154*O154+M155*O155+M156*O156+M157*O157</f>
        <v>0</v>
      </c>
      <c r="Q159" s="254"/>
      <c r="R159" s="254"/>
      <c r="S159" s="128"/>
      <c r="T159" s="128"/>
      <c r="U159" s="128"/>
      <c r="V159" s="128"/>
      <c r="W159" s="128"/>
      <c r="X159" s="128"/>
      <c r="Y159" s="128"/>
      <c r="Z159" s="128"/>
      <c r="AA159" s="128"/>
      <c r="AB159" s="128"/>
      <c r="AC159" s="128"/>
      <c r="AD159" s="128"/>
      <c r="AE159" s="262"/>
      <c r="AF159" s="262"/>
      <c r="AG159" s="128"/>
      <c r="AH159" s="297"/>
      <c r="AI159" s="303"/>
      <c r="AJ159" s="298"/>
      <c r="AK159" s="299" t="s">
        <v>142</v>
      </c>
      <c r="AL159" s="300">
        <f>SUM(AK152:AK154)</f>
        <v>0</v>
      </c>
      <c r="AM159" s="129"/>
    </row>
    <row r="160" spans="11:39" x14ac:dyDescent="0.15">
      <c r="K160" s="259"/>
      <c r="L160" s="254"/>
      <c r="M160" s="297"/>
      <c r="N160" s="298"/>
      <c r="O160" s="299" t="s">
        <v>142</v>
      </c>
      <c r="P160" s="300">
        <f>SUM(O153:O155)</f>
        <v>0</v>
      </c>
      <c r="Q160" s="254"/>
      <c r="R160" s="254"/>
      <c r="S160" s="128"/>
      <c r="T160" s="128"/>
      <c r="U160" s="128"/>
      <c r="V160" s="128"/>
      <c r="W160" s="128"/>
      <c r="X160" s="128"/>
      <c r="Y160" s="128"/>
      <c r="Z160" s="128"/>
      <c r="AA160" s="128"/>
      <c r="AB160" s="128"/>
      <c r="AC160" s="128"/>
      <c r="AD160" s="128"/>
      <c r="AE160" s="262"/>
      <c r="AF160" s="262"/>
      <c r="AG160" s="128"/>
      <c r="AH160" s="128"/>
      <c r="AI160" s="128"/>
      <c r="AJ160" s="128"/>
      <c r="AK160" s="128"/>
      <c r="AL160" s="128"/>
      <c r="AM160" s="129"/>
    </row>
    <row r="161" spans="11:39" x14ac:dyDescent="0.15">
      <c r="K161" s="259"/>
      <c r="L161" s="254"/>
      <c r="M161" s="254"/>
      <c r="N161" s="254"/>
      <c r="O161" s="254"/>
      <c r="P161" s="254"/>
      <c r="Q161" s="254"/>
      <c r="R161" s="254"/>
      <c r="S161" s="128"/>
      <c r="T161" s="128"/>
      <c r="U161" s="128"/>
      <c r="V161" s="128"/>
      <c r="W161" s="128"/>
      <c r="X161" s="128"/>
      <c r="Y161" s="128"/>
      <c r="Z161" s="128"/>
      <c r="AA161" s="128"/>
      <c r="AB161" s="128"/>
      <c r="AC161" s="128"/>
      <c r="AD161" s="128"/>
      <c r="AE161" s="262"/>
      <c r="AF161" s="262"/>
      <c r="AG161" s="128"/>
      <c r="AH161" s="260" t="s">
        <v>155</v>
      </c>
      <c r="AI161" s="260"/>
      <c r="AJ161" s="254"/>
      <c r="AK161" s="254"/>
      <c r="AL161" s="254"/>
      <c r="AM161" s="129"/>
    </row>
    <row r="162" spans="11:39" x14ac:dyDescent="0.15">
      <c r="K162" s="259"/>
      <c r="L162" s="254"/>
      <c r="M162" s="260" t="s">
        <v>156</v>
      </c>
      <c r="N162" s="254"/>
      <c r="O162" s="254"/>
      <c r="P162" s="254"/>
      <c r="Q162" s="254"/>
      <c r="R162" s="254"/>
      <c r="S162" s="128"/>
      <c r="T162" s="128"/>
      <c r="U162" s="128"/>
      <c r="V162" s="128"/>
      <c r="W162" s="128"/>
      <c r="X162" s="128"/>
      <c r="Y162" s="128"/>
      <c r="Z162" s="128"/>
      <c r="AA162" s="128"/>
      <c r="AB162" s="128"/>
      <c r="AC162" s="128"/>
      <c r="AD162" s="128"/>
      <c r="AE162" s="262"/>
      <c r="AF162" s="262"/>
      <c r="AG162" s="128"/>
      <c r="AH162" s="270"/>
      <c r="AI162" s="271"/>
      <c r="AJ162" s="272" t="s">
        <v>128</v>
      </c>
      <c r="AK162" s="266">
        <v>4</v>
      </c>
      <c r="AL162" s="267"/>
      <c r="AM162" s="129"/>
    </row>
    <row r="163" spans="11:39" x14ac:dyDescent="0.15">
      <c r="K163" s="259"/>
      <c r="L163" s="254"/>
      <c r="M163" s="270"/>
      <c r="N163" s="265" t="s">
        <v>128</v>
      </c>
      <c r="O163" s="266">
        <v>6</v>
      </c>
      <c r="P163" s="267"/>
      <c r="Q163" s="254"/>
      <c r="R163" s="254"/>
      <c r="S163" s="128"/>
      <c r="T163" s="128"/>
      <c r="U163" s="128"/>
      <c r="V163" s="128"/>
      <c r="W163" s="128"/>
      <c r="X163" s="128"/>
      <c r="Y163" s="128"/>
      <c r="Z163" s="128"/>
      <c r="AA163" s="128"/>
      <c r="AB163" s="128"/>
      <c r="AC163" s="128"/>
      <c r="AD163" s="128"/>
      <c r="AE163" s="262"/>
      <c r="AF163" s="262"/>
      <c r="AG163" s="128"/>
      <c r="AH163" s="273" t="s">
        <v>131</v>
      </c>
      <c r="AI163" s="279"/>
      <c r="AJ163" s="274" t="s">
        <v>132</v>
      </c>
      <c r="AK163" s="275" t="s">
        <v>133</v>
      </c>
      <c r="AL163" s="276" t="s">
        <v>134</v>
      </c>
      <c r="AM163" s="129"/>
    </row>
    <row r="164" spans="11:39" x14ac:dyDescent="0.15">
      <c r="K164" s="259"/>
      <c r="L164" s="254"/>
      <c r="M164" s="273" t="s">
        <v>131</v>
      </c>
      <c r="N164" s="274" t="s">
        <v>132</v>
      </c>
      <c r="O164" s="275" t="s">
        <v>133</v>
      </c>
      <c r="P164" s="276" t="s">
        <v>134</v>
      </c>
      <c r="Q164" s="254"/>
      <c r="R164" s="254"/>
      <c r="S164" s="128"/>
      <c r="T164" s="128"/>
      <c r="U164" s="128"/>
      <c r="V164" s="128"/>
      <c r="W164" s="128"/>
      <c r="X164" s="128"/>
      <c r="Y164" s="128"/>
      <c r="Z164" s="128"/>
      <c r="AA164" s="128"/>
      <c r="AB164" s="128"/>
      <c r="AC164" s="128"/>
      <c r="AD164" s="128"/>
      <c r="AE164" s="262"/>
      <c r="AF164" s="262"/>
      <c r="AG164" s="128"/>
      <c r="AH164" s="281">
        <v>5</v>
      </c>
      <c r="AI164" s="167"/>
      <c r="AJ164" s="167">
        <f>COUNTIF(AC$35:AC$38,AH164)</f>
        <v>0</v>
      </c>
      <c r="AK164" s="282">
        <f>IF(AJ164&gt;AK162,AK162,AJ164)</f>
        <v>0</v>
      </c>
      <c r="AL164" s="283">
        <f>AK$162-SUM(AK$164:AK164)</f>
        <v>4</v>
      </c>
      <c r="AM164" s="129"/>
    </row>
    <row r="165" spans="11:39" x14ac:dyDescent="0.15">
      <c r="K165" s="259"/>
      <c r="L165" s="254"/>
      <c r="M165" s="281">
        <v>5</v>
      </c>
      <c r="N165" s="167">
        <f>COUNTIF(J$22:J$27,M165)</f>
        <v>0</v>
      </c>
      <c r="O165" s="282">
        <f>IF(N165&gt;O163,O163,N165)</f>
        <v>0</v>
      </c>
      <c r="P165" s="283">
        <f>O$163-SUM(O$165:O165)</f>
        <v>6</v>
      </c>
      <c r="Q165" s="254"/>
      <c r="R165" s="254"/>
      <c r="S165" s="128"/>
      <c r="T165" s="128"/>
      <c r="U165" s="128"/>
      <c r="V165" s="128"/>
      <c r="W165" s="128"/>
      <c r="X165" s="128"/>
      <c r="Y165" s="128"/>
      <c r="Z165" s="128"/>
      <c r="AA165" s="128"/>
      <c r="AB165" s="128"/>
      <c r="AC165" s="128"/>
      <c r="AD165" s="128"/>
      <c r="AE165" s="262"/>
      <c r="AF165" s="262"/>
      <c r="AG165" s="128"/>
      <c r="AH165" s="281">
        <v>4</v>
      </c>
      <c r="AI165" s="167"/>
      <c r="AJ165" s="167">
        <f>COUNTIF(AC$35:AC$38,AH165)</f>
        <v>0</v>
      </c>
      <c r="AK165" s="282">
        <f>IF(AL164&gt;0,IF(AJ165&gt;AL164,AL164,AJ165),0)</f>
        <v>0</v>
      </c>
      <c r="AL165" s="283">
        <f>AK$162-SUM(AK$164:AK165)</f>
        <v>4</v>
      </c>
      <c r="AM165" s="129"/>
    </row>
    <row r="166" spans="11:39" x14ac:dyDescent="0.15">
      <c r="K166" s="259"/>
      <c r="L166" s="254"/>
      <c r="M166" s="281">
        <v>4</v>
      </c>
      <c r="N166" s="167">
        <f>COUNTIF(J$22:J$26,M166)</f>
        <v>0</v>
      </c>
      <c r="O166" s="282">
        <f>IF(P165&gt;0,IF(N166&gt;P165,P165,N166),0)</f>
        <v>0</v>
      </c>
      <c r="P166" s="283">
        <f>O$163-SUM(O$165:O166)</f>
        <v>6</v>
      </c>
      <c r="Q166" s="254"/>
      <c r="R166" s="254"/>
      <c r="S166" s="128"/>
      <c r="T166" s="128"/>
      <c r="U166" s="128"/>
      <c r="V166" s="128"/>
      <c r="W166" s="128"/>
      <c r="X166" s="128"/>
      <c r="Y166" s="128"/>
      <c r="Z166" s="128"/>
      <c r="AA166" s="128"/>
      <c r="AB166" s="128"/>
      <c r="AC166" s="128"/>
      <c r="AD166" s="128"/>
      <c r="AE166" s="262"/>
      <c r="AF166" s="262"/>
      <c r="AG166" s="128"/>
      <c r="AH166" s="281">
        <v>3</v>
      </c>
      <c r="AI166" s="167"/>
      <c r="AJ166" s="167">
        <f>COUNTIF(AC$35:AC$38,AH166)</f>
        <v>0</v>
      </c>
      <c r="AK166" s="282">
        <f>IF(AL165&gt;0,IF(AJ166&gt;AL165,AL165,AJ166),0)</f>
        <v>0</v>
      </c>
      <c r="AL166" s="283">
        <f>AK$162-SUM(AK$164:AK166)</f>
        <v>4</v>
      </c>
      <c r="AM166" s="129"/>
    </row>
    <row r="167" spans="11:39" x14ac:dyDescent="0.15">
      <c r="K167" s="259"/>
      <c r="L167" s="254"/>
      <c r="M167" s="281">
        <v>3</v>
      </c>
      <c r="N167" s="167">
        <f>COUNTIF(J$22:J$27,M167)</f>
        <v>0</v>
      </c>
      <c r="O167" s="282">
        <f>IF(P166&gt;0,IF(N167&gt;P166,P166,N167),0)</f>
        <v>0</v>
      </c>
      <c r="P167" s="283">
        <f>O$163-SUM(O$165:O167)</f>
        <v>6</v>
      </c>
      <c r="Q167" s="254"/>
      <c r="R167" s="254"/>
      <c r="S167" s="128"/>
      <c r="T167" s="128"/>
      <c r="U167" s="128"/>
      <c r="V167" s="128"/>
      <c r="W167" s="128"/>
      <c r="X167" s="128"/>
      <c r="Y167" s="128"/>
      <c r="Z167" s="128"/>
      <c r="AA167" s="128"/>
      <c r="AB167" s="128"/>
      <c r="AC167" s="128"/>
      <c r="AD167" s="128"/>
      <c r="AE167" s="262"/>
      <c r="AF167" s="262"/>
      <c r="AG167" s="128"/>
      <c r="AH167" s="281">
        <v>2</v>
      </c>
      <c r="AI167" s="167"/>
      <c r="AJ167" s="167">
        <f>COUNTIF(AC$35:AC$38,AH167)</f>
        <v>0</v>
      </c>
      <c r="AK167" s="282">
        <f>IF(AL166&gt;0,IF(AJ167&gt;AL166,AL166,AJ167),0)</f>
        <v>0</v>
      </c>
      <c r="AL167" s="283">
        <f>AK$162-SUM(AK$164:AK167)</f>
        <v>4</v>
      </c>
      <c r="AM167" s="129"/>
    </row>
    <row r="168" spans="11:39" x14ac:dyDescent="0.15">
      <c r="K168" s="259"/>
      <c r="L168" s="254"/>
      <c r="M168" s="281">
        <v>2</v>
      </c>
      <c r="N168" s="167">
        <f>COUNTIF(J$22:J$26,M168)</f>
        <v>0</v>
      </c>
      <c r="O168" s="282">
        <f>IF(P167&gt;0,IF(N168&gt;P167,P167,N168),0)</f>
        <v>0</v>
      </c>
      <c r="P168" s="283">
        <f>O$163-SUM(O$165:O168)</f>
        <v>6</v>
      </c>
      <c r="Q168" s="254"/>
      <c r="R168" s="254"/>
      <c r="S168" s="128"/>
      <c r="T168" s="128"/>
      <c r="U168" s="128"/>
      <c r="V168" s="128"/>
      <c r="W168" s="128"/>
      <c r="X168" s="128"/>
      <c r="Y168" s="128"/>
      <c r="Z168" s="128"/>
      <c r="AA168" s="128"/>
      <c r="AB168" s="128"/>
      <c r="AC168" s="128"/>
      <c r="AD168" s="128"/>
      <c r="AE168" s="262"/>
      <c r="AF168" s="262"/>
      <c r="AG168" s="128"/>
      <c r="AH168" s="281">
        <v>0</v>
      </c>
      <c r="AI168" s="167"/>
      <c r="AJ168" s="167">
        <f>COUNTIF(AC$35:AC$38,AH168)</f>
        <v>0</v>
      </c>
      <c r="AK168" s="282">
        <f>IF(AL167&gt;0,IF(AJ168&gt;AL167,AL167,AJ168),0)</f>
        <v>0</v>
      </c>
      <c r="AL168" s="283">
        <f>AK$162-SUM(AK$164:AK168)</f>
        <v>4</v>
      </c>
      <c r="AM168" s="129"/>
    </row>
    <row r="169" spans="11:39" x14ac:dyDescent="0.15">
      <c r="K169" s="259"/>
      <c r="L169" s="254"/>
      <c r="M169" s="281">
        <v>0</v>
      </c>
      <c r="N169" s="167">
        <f>COUNTIF(J$22:J$27,M169)</f>
        <v>0</v>
      </c>
      <c r="O169" s="282">
        <f>IF(P168&gt;0,IF(N169&gt;P168,P168,N169),0)</f>
        <v>0</v>
      </c>
      <c r="P169" s="283">
        <f>O$163-SUM(O$165:O169)</f>
        <v>6</v>
      </c>
      <c r="Q169" s="254"/>
      <c r="R169" s="254"/>
      <c r="S169" s="128"/>
      <c r="T169" s="128"/>
      <c r="U169" s="128"/>
      <c r="V169" s="128"/>
      <c r="W169" s="128"/>
      <c r="X169" s="128"/>
      <c r="Y169" s="128"/>
      <c r="Z169" s="128"/>
      <c r="AA169" s="128"/>
      <c r="AB169" s="128"/>
      <c r="AC169" s="128"/>
      <c r="AD169" s="128"/>
      <c r="AE169" s="262"/>
      <c r="AF169" s="262"/>
      <c r="AG169" s="128"/>
      <c r="AH169" s="286" t="s">
        <v>146</v>
      </c>
      <c r="AI169" s="274"/>
      <c r="AJ169" s="287">
        <f>SUM(AJ164:AJ168)</f>
        <v>0</v>
      </c>
      <c r="AK169" s="288">
        <f>SUM(AK164:AK168)</f>
        <v>0</v>
      </c>
      <c r="AL169" s="289"/>
      <c r="AM169" s="129"/>
    </row>
    <row r="170" spans="11:39" x14ac:dyDescent="0.15">
      <c r="K170" s="259"/>
      <c r="L170" s="254"/>
      <c r="M170" s="286" t="s">
        <v>146</v>
      </c>
      <c r="N170" s="287">
        <f>SUM(N165:N169)</f>
        <v>0</v>
      </c>
      <c r="O170" s="288">
        <f>SUM(O165:O169)</f>
        <v>0</v>
      </c>
      <c r="P170" s="289"/>
      <c r="Q170" s="254"/>
      <c r="R170" s="254"/>
      <c r="S170" s="128"/>
      <c r="T170" s="128"/>
      <c r="U170" s="128"/>
      <c r="V170" s="128"/>
      <c r="W170" s="128"/>
      <c r="X170" s="128"/>
      <c r="Y170" s="128"/>
      <c r="Z170" s="128"/>
      <c r="AA170" s="128"/>
      <c r="AB170" s="128"/>
      <c r="AC170" s="128"/>
      <c r="AD170" s="128"/>
      <c r="AE170" s="262"/>
      <c r="AF170" s="262"/>
      <c r="AG170" s="128"/>
      <c r="AH170" s="290"/>
      <c r="AI170" s="296"/>
      <c r="AJ170" s="291"/>
      <c r="AK170" s="292" t="s">
        <v>141</v>
      </c>
      <c r="AL170" s="293">
        <f>AH164*AK164+AH165*AK165+AH166*AK166+AH167*AK167+AH168*AK168</f>
        <v>0</v>
      </c>
      <c r="AM170" s="129"/>
    </row>
    <row r="171" spans="11:39" x14ac:dyDescent="0.15">
      <c r="K171" s="259"/>
      <c r="L171" s="254"/>
      <c r="M171" s="290"/>
      <c r="N171" s="291"/>
      <c r="O171" s="292" t="s">
        <v>141</v>
      </c>
      <c r="P171" s="293">
        <f>M165*O165+M166*O166+M167*O167+M168*O168+M169*O169</f>
        <v>0</v>
      </c>
      <c r="Q171" s="254"/>
      <c r="R171" s="254"/>
      <c r="S171" s="128"/>
      <c r="T171" s="128"/>
      <c r="U171" s="128"/>
      <c r="V171" s="128"/>
      <c r="W171" s="128"/>
      <c r="X171" s="128"/>
      <c r="Y171" s="128"/>
      <c r="Z171" s="128"/>
      <c r="AA171" s="128"/>
      <c r="AB171" s="128"/>
      <c r="AC171" s="128"/>
      <c r="AD171" s="128"/>
      <c r="AE171" s="262"/>
      <c r="AF171" s="262"/>
      <c r="AG171" s="128"/>
      <c r="AH171" s="297"/>
      <c r="AI171" s="303"/>
      <c r="AJ171" s="298"/>
      <c r="AK171" s="299" t="s">
        <v>142</v>
      </c>
      <c r="AL171" s="300">
        <f>SUM(AK164:AK166)</f>
        <v>0</v>
      </c>
      <c r="AM171" s="129"/>
    </row>
    <row r="172" spans="11:39" x14ac:dyDescent="0.15">
      <c r="K172" s="259"/>
      <c r="L172" s="254"/>
      <c r="M172" s="297"/>
      <c r="N172" s="298"/>
      <c r="O172" s="299" t="s">
        <v>142</v>
      </c>
      <c r="P172" s="300">
        <f>SUM(O165:O167)</f>
        <v>0</v>
      </c>
      <c r="Q172" s="254"/>
      <c r="R172" s="254"/>
      <c r="S172" s="128"/>
      <c r="T172" s="128"/>
      <c r="U172" s="128"/>
      <c r="V172" s="128"/>
      <c r="W172" s="128"/>
      <c r="X172" s="128"/>
      <c r="Y172" s="128"/>
      <c r="Z172" s="128"/>
      <c r="AA172" s="128"/>
      <c r="AB172" s="128"/>
      <c r="AC172" s="128"/>
      <c r="AD172" s="128"/>
      <c r="AE172" s="262"/>
      <c r="AF172" s="262"/>
      <c r="AG172" s="128"/>
      <c r="AH172" s="128"/>
      <c r="AI172" s="128"/>
      <c r="AJ172" s="128"/>
      <c r="AK172" s="128"/>
      <c r="AL172" s="128"/>
      <c r="AM172" s="129"/>
    </row>
    <row r="173" spans="11:39" x14ac:dyDescent="0.15">
      <c r="K173" s="259"/>
      <c r="L173" s="254"/>
      <c r="M173" s="254"/>
      <c r="N173" s="254"/>
      <c r="O173" s="254"/>
      <c r="P173" s="254"/>
      <c r="Q173" s="254"/>
      <c r="R173" s="254"/>
      <c r="S173" s="128"/>
      <c r="T173" s="128"/>
      <c r="U173" s="128"/>
      <c r="V173" s="128"/>
      <c r="W173" s="128"/>
      <c r="X173" s="128"/>
      <c r="Y173" s="128"/>
      <c r="Z173" s="128"/>
      <c r="AA173" s="128"/>
      <c r="AB173" s="128"/>
      <c r="AC173" s="128"/>
      <c r="AD173" s="128"/>
      <c r="AE173" s="262"/>
      <c r="AF173" s="262"/>
      <c r="AG173" s="128"/>
      <c r="AH173" s="260" t="s">
        <v>157</v>
      </c>
      <c r="AI173" s="260"/>
      <c r="AJ173" s="254"/>
      <c r="AK173" s="254"/>
      <c r="AL173" s="254"/>
      <c r="AM173" s="129"/>
    </row>
    <row r="174" spans="11:39" x14ac:dyDescent="0.15">
      <c r="K174" s="259"/>
      <c r="L174" s="254"/>
      <c r="M174" s="260" t="s">
        <v>158</v>
      </c>
      <c r="N174" s="254"/>
      <c r="O174" s="254"/>
      <c r="P174" s="254"/>
      <c r="Q174" s="254"/>
      <c r="R174" s="254"/>
      <c r="S174" s="128"/>
      <c r="T174" s="308"/>
      <c r="U174" s="128"/>
      <c r="V174" s="128"/>
      <c r="W174" s="128"/>
      <c r="X174" s="128"/>
      <c r="Y174" s="128"/>
      <c r="Z174" s="128"/>
      <c r="AA174" s="128"/>
      <c r="AB174" s="128"/>
      <c r="AC174" s="128"/>
      <c r="AD174" s="128"/>
      <c r="AE174" s="262"/>
      <c r="AF174" s="262"/>
      <c r="AG174" s="128"/>
      <c r="AH174" s="270"/>
      <c r="AI174" s="271"/>
      <c r="AJ174" s="272" t="s">
        <v>128</v>
      </c>
      <c r="AK174" s="266">
        <v>1</v>
      </c>
      <c r="AL174" s="267"/>
      <c r="AM174" s="129"/>
    </row>
    <row r="175" spans="11:39" x14ac:dyDescent="0.15">
      <c r="K175" s="259"/>
      <c r="L175" s="254"/>
      <c r="M175" s="270"/>
      <c r="N175" s="265" t="s">
        <v>159</v>
      </c>
      <c r="O175" s="309">
        <v>8</v>
      </c>
      <c r="P175" s="310"/>
      <c r="Q175" s="311"/>
      <c r="R175" s="254"/>
      <c r="S175" s="128"/>
      <c r="T175" s="167"/>
      <c r="U175" s="260"/>
      <c r="V175" s="128"/>
      <c r="W175" s="128"/>
      <c r="X175" s="128"/>
      <c r="Y175" s="128"/>
      <c r="Z175" s="128"/>
      <c r="AA175" s="128"/>
      <c r="AB175" s="128"/>
      <c r="AC175" s="128"/>
      <c r="AD175" s="128"/>
      <c r="AE175" s="262"/>
      <c r="AF175" s="262"/>
      <c r="AG175" s="128"/>
      <c r="AH175" s="273" t="s">
        <v>131</v>
      </c>
      <c r="AI175" s="279"/>
      <c r="AJ175" s="274" t="s">
        <v>132</v>
      </c>
      <c r="AK175" s="275" t="s">
        <v>133</v>
      </c>
      <c r="AL175" s="276" t="s">
        <v>134</v>
      </c>
      <c r="AM175" s="129"/>
    </row>
    <row r="176" spans="11:39" x14ac:dyDescent="0.15">
      <c r="K176" s="259"/>
      <c r="L176" s="254"/>
      <c r="M176" s="273" t="s">
        <v>131</v>
      </c>
      <c r="N176" s="274" t="s">
        <v>132</v>
      </c>
      <c r="O176" s="275" t="s">
        <v>133</v>
      </c>
      <c r="P176" s="274" t="s">
        <v>134</v>
      </c>
      <c r="Q176" s="312" t="s">
        <v>160</v>
      </c>
      <c r="R176" s="254"/>
      <c r="S176" s="128"/>
      <c r="T176" s="167"/>
      <c r="U176" s="128"/>
      <c r="V176" s="128"/>
      <c r="W176" s="128"/>
      <c r="X176" s="128"/>
      <c r="Y176" s="128"/>
      <c r="Z176" s="128"/>
      <c r="AA176" s="128"/>
      <c r="AB176" s="128"/>
      <c r="AC176" s="128"/>
      <c r="AD176" s="128"/>
      <c r="AE176" s="262"/>
      <c r="AF176" s="262"/>
      <c r="AG176" s="128"/>
      <c r="AH176" s="281">
        <v>5</v>
      </c>
      <c r="AI176" s="167"/>
      <c r="AJ176" s="167">
        <f>COUNTIF(AC$39:AC$40,AH176)</f>
        <v>0</v>
      </c>
      <c r="AK176" s="282">
        <f>IF(AJ176&gt;AK174,AK174,AJ176)</f>
        <v>0</v>
      </c>
      <c r="AL176" s="283">
        <f>AK$174-SUM(AK$176:AK176)</f>
        <v>1</v>
      </c>
      <c r="AM176" s="129"/>
    </row>
    <row r="177" spans="11:39" x14ac:dyDescent="0.15">
      <c r="K177" s="259"/>
      <c r="L177" s="254"/>
      <c r="M177" s="281">
        <v>5</v>
      </c>
      <c r="N177" s="167">
        <f>COUNTIF($J$28:$J$51,M177)</f>
        <v>0</v>
      </c>
      <c r="O177" s="282">
        <f>IF(N177&gt;O175,O175,N177)</f>
        <v>0</v>
      </c>
      <c r="P177" s="167">
        <f>O$175-SUM(O$177:O177)</f>
        <v>8</v>
      </c>
      <c r="Q177" s="313">
        <f>N177-O177</f>
        <v>0</v>
      </c>
      <c r="R177" s="254"/>
      <c r="S177" s="128"/>
      <c r="T177" s="167"/>
      <c r="U177" s="128"/>
      <c r="V177" s="128"/>
      <c r="W177" s="128"/>
      <c r="X177" s="128"/>
      <c r="Y177" s="128"/>
      <c r="Z177" s="128"/>
      <c r="AA177" s="128"/>
      <c r="AB177" s="128"/>
      <c r="AC177" s="128"/>
      <c r="AD177" s="128"/>
      <c r="AE177" s="262"/>
      <c r="AF177" s="262"/>
      <c r="AG177" s="128"/>
      <c r="AH177" s="281">
        <v>4</v>
      </c>
      <c r="AI177" s="167"/>
      <c r="AJ177" s="167">
        <f>COUNTIF(AC$39:AC$40,AH177)</f>
        <v>0</v>
      </c>
      <c r="AK177" s="282">
        <f>IF(AL176&gt;0,IF(AJ177&gt;AL176,AL176,AJ177),0)</f>
        <v>0</v>
      </c>
      <c r="AL177" s="283">
        <f>AK$174-SUM(AK$176:AK177)</f>
        <v>1</v>
      </c>
      <c r="AM177" s="129"/>
    </row>
    <row r="178" spans="11:39" x14ac:dyDescent="0.15">
      <c r="K178" s="259"/>
      <c r="L178" s="254"/>
      <c r="M178" s="281">
        <v>4</v>
      </c>
      <c r="N178" s="167">
        <f>COUNTIF($J$28:$J$51,M178)</f>
        <v>0</v>
      </c>
      <c r="O178" s="282">
        <f>IF(P177&gt;0,IF(N178&gt;P177,P177,N178),0)</f>
        <v>0</v>
      </c>
      <c r="P178" s="167">
        <f>O$175-SUM(O$177:O178)</f>
        <v>8</v>
      </c>
      <c r="Q178" s="313">
        <f>N178-O178</f>
        <v>0</v>
      </c>
      <c r="R178" s="254"/>
      <c r="S178" s="128"/>
      <c r="T178" s="167"/>
      <c r="U178" s="128"/>
      <c r="V178" s="128"/>
      <c r="W178" s="128"/>
      <c r="X178" s="128"/>
      <c r="Y178" s="128"/>
      <c r="Z178" s="128"/>
      <c r="AA178" s="128"/>
      <c r="AB178" s="128"/>
      <c r="AC178" s="128"/>
      <c r="AD178" s="128"/>
      <c r="AE178" s="262"/>
      <c r="AF178" s="262"/>
      <c r="AG178" s="128"/>
      <c r="AH178" s="281">
        <v>3</v>
      </c>
      <c r="AI178" s="167"/>
      <c r="AJ178" s="167">
        <f>COUNTIF(AC$39:AC$40,AH178)</f>
        <v>0</v>
      </c>
      <c r="AK178" s="282">
        <f>IF(AL177&gt;0,IF(AJ178&gt;AL177,AL177,AJ178),0)</f>
        <v>0</v>
      </c>
      <c r="AL178" s="283">
        <f>AK$174-SUM(AK$176:AK178)</f>
        <v>1</v>
      </c>
      <c r="AM178" s="129"/>
    </row>
    <row r="179" spans="11:39" x14ac:dyDescent="0.15">
      <c r="K179" s="259"/>
      <c r="L179" s="254"/>
      <c r="M179" s="281">
        <v>3</v>
      </c>
      <c r="N179" s="167">
        <f>COUNTIF($J$28:$J$51,M179)</f>
        <v>0</v>
      </c>
      <c r="O179" s="282">
        <f>IF(P178&gt;0,IF(N179&gt;P178,P178,N179),0)</f>
        <v>0</v>
      </c>
      <c r="P179" s="167">
        <f>O$175-SUM(O$177:O179)</f>
        <v>8</v>
      </c>
      <c r="Q179" s="313">
        <f>N179-O179</f>
        <v>0</v>
      </c>
      <c r="R179" s="254"/>
      <c r="S179" s="128"/>
      <c r="T179" s="167"/>
      <c r="U179" s="128"/>
      <c r="V179" s="128"/>
      <c r="W179" s="128"/>
      <c r="X179" s="128"/>
      <c r="Y179" s="128"/>
      <c r="Z179" s="128"/>
      <c r="AA179" s="128"/>
      <c r="AB179" s="128"/>
      <c r="AC179" s="128"/>
      <c r="AD179" s="128"/>
      <c r="AE179" s="262"/>
      <c r="AF179" s="262"/>
      <c r="AG179" s="128"/>
      <c r="AH179" s="281">
        <v>2</v>
      </c>
      <c r="AI179" s="167"/>
      <c r="AJ179" s="167">
        <f>COUNTIF(AC$39:AC$40,AH179)</f>
        <v>0</v>
      </c>
      <c r="AK179" s="282">
        <f>IF(AL178&gt;0,IF(AJ179&gt;AL178,AL178,AJ179),0)</f>
        <v>0</v>
      </c>
      <c r="AL179" s="283">
        <f>AK$174-SUM(AK$176:AK179)</f>
        <v>1</v>
      </c>
      <c r="AM179" s="129"/>
    </row>
    <row r="180" spans="11:39" x14ac:dyDescent="0.15">
      <c r="K180" s="259"/>
      <c r="L180" s="254"/>
      <c r="M180" s="281">
        <v>2</v>
      </c>
      <c r="N180" s="167">
        <f>COUNTIF($J$28:$J$51,M180)</f>
        <v>0</v>
      </c>
      <c r="O180" s="282">
        <f>IF(P179&gt;0,IF(N180&gt;P179,P179,N180),0)</f>
        <v>0</v>
      </c>
      <c r="P180" s="167">
        <f>O$175-SUM(O$177:O180)</f>
        <v>8</v>
      </c>
      <c r="Q180" s="313">
        <f>N180-O180</f>
        <v>0</v>
      </c>
      <c r="R180" s="254"/>
      <c r="S180" s="128"/>
      <c r="T180" s="128"/>
      <c r="U180" s="128"/>
      <c r="V180" s="128"/>
      <c r="W180" s="128"/>
      <c r="X180" s="128"/>
      <c r="Y180" s="128"/>
      <c r="Z180" s="128"/>
      <c r="AA180" s="128"/>
      <c r="AB180" s="128"/>
      <c r="AC180" s="128"/>
      <c r="AD180" s="128"/>
      <c r="AE180" s="262"/>
      <c r="AF180" s="262"/>
      <c r="AG180" s="128"/>
      <c r="AH180" s="281">
        <v>0</v>
      </c>
      <c r="AI180" s="167"/>
      <c r="AJ180" s="167">
        <f>COUNTIF(AC$39:AC$40,AH180)</f>
        <v>0</v>
      </c>
      <c r="AK180" s="282">
        <f>IF(AL179&gt;0,IF(AJ180&gt;AL179,AL179,AJ180),0)</f>
        <v>0</v>
      </c>
      <c r="AL180" s="283">
        <f>AK$174-SUM(AK$176:AK180)</f>
        <v>1</v>
      </c>
      <c r="AM180" s="129"/>
    </row>
    <row r="181" spans="11:39" x14ac:dyDescent="0.15">
      <c r="K181" s="259"/>
      <c r="L181" s="254"/>
      <c r="M181" s="281">
        <v>0</v>
      </c>
      <c r="N181" s="167">
        <f>COUNTIF($J$28:$J$51,M181)</f>
        <v>0</v>
      </c>
      <c r="O181" s="282">
        <f>IF(P180&gt;0,IF(N181&gt;P180,P180,N181),0)</f>
        <v>0</v>
      </c>
      <c r="P181" s="167">
        <f>O$175-SUM(O$177:O181)</f>
        <v>8</v>
      </c>
      <c r="Q181" s="313">
        <f>N181-O181</f>
        <v>0</v>
      </c>
      <c r="R181" s="254"/>
      <c r="S181" s="128"/>
      <c r="T181" s="128"/>
      <c r="U181" s="128"/>
      <c r="V181" s="128"/>
      <c r="W181" s="128"/>
      <c r="X181" s="128"/>
      <c r="Y181" s="128"/>
      <c r="Z181" s="128"/>
      <c r="AA181" s="128"/>
      <c r="AB181" s="128"/>
      <c r="AC181" s="128"/>
      <c r="AD181" s="128"/>
      <c r="AE181" s="262"/>
      <c r="AF181" s="262"/>
      <c r="AG181" s="128"/>
      <c r="AH181" s="286" t="s">
        <v>161</v>
      </c>
      <c r="AI181" s="274"/>
      <c r="AJ181" s="287">
        <f>SUM(AJ176:AJ180)</f>
        <v>0</v>
      </c>
      <c r="AK181" s="288">
        <f>SUM(AK176:AK180)</f>
        <v>0</v>
      </c>
      <c r="AL181" s="289"/>
      <c r="AM181" s="129"/>
    </row>
    <row r="182" spans="11:39" x14ac:dyDescent="0.15">
      <c r="K182" s="259"/>
      <c r="L182" s="254"/>
      <c r="M182" s="286" t="s">
        <v>161</v>
      </c>
      <c r="N182" s="287">
        <f>SUM(N177:N181)</f>
        <v>0</v>
      </c>
      <c r="O182" s="288">
        <f>SUM(O177:O181)</f>
        <v>0</v>
      </c>
      <c r="P182" s="314"/>
      <c r="Q182" s="315">
        <f>SUM(Q177:Q181)</f>
        <v>0</v>
      </c>
      <c r="R182" s="254"/>
      <c r="S182" s="128"/>
      <c r="T182" s="128"/>
      <c r="U182" s="128"/>
      <c r="V182" s="128"/>
      <c r="W182" s="128"/>
      <c r="X182" s="128"/>
      <c r="Y182" s="128"/>
      <c r="Z182" s="128"/>
      <c r="AA182" s="128"/>
      <c r="AB182" s="128"/>
      <c r="AC182" s="128"/>
      <c r="AD182" s="128"/>
      <c r="AE182" s="262"/>
      <c r="AF182" s="262"/>
      <c r="AG182" s="128"/>
      <c r="AH182" s="290"/>
      <c r="AI182" s="296"/>
      <c r="AJ182" s="291"/>
      <c r="AK182" s="292" t="s">
        <v>141</v>
      </c>
      <c r="AL182" s="293">
        <f>AH176*AK176+AH177*AK177+AH178*AK178+AH179*AK179+AH180*AK180</f>
        <v>0</v>
      </c>
      <c r="AM182" s="129"/>
    </row>
    <row r="183" spans="11:39" x14ac:dyDescent="0.15">
      <c r="K183" s="259"/>
      <c r="L183" s="254"/>
      <c r="M183" s="290"/>
      <c r="N183" s="291"/>
      <c r="O183" s="292" t="s">
        <v>141</v>
      </c>
      <c r="P183" s="293">
        <f>M177*O177+M178*O178+M179*O179+M180*O180+M181*O181</f>
        <v>0</v>
      </c>
      <c r="Q183" s="254"/>
      <c r="R183" s="254"/>
      <c r="S183" s="128"/>
      <c r="T183" s="128"/>
      <c r="U183" s="128"/>
      <c r="V183" s="128"/>
      <c r="W183" s="128"/>
      <c r="X183" s="128"/>
      <c r="Y183" s="128"/>
      <c r="Z183" s="128"/>
      <c r="AA183" s="128"/>
      <c r="AB183" s="128"/>
      <c r="AC183" s="128"/>
      <c r="AD183" s="128"/>
      <c r="AE183" s="262"/>
      <c r="AF183" s="262"/>
      <c r="AG183" s="128"/>
      <c r="AH183" s="297"/>
      <c r="AI183" s="303"/>
      <c r="AJ183" s="298"/>
      <c r="AK183" s="299" t="s">
        <v>142</v>
      </c>
      <c r="AL183" s="300">
        <f>SUM(AK176:AK178)</f>
        <v>0</v>
      </c>
      <c r="AM183" s="129"/>
    </row>
    <row r="184" spans="11:39" x14ac:dyDescent="0.15">
      <c r="K184" s="259"/>
      <c r="L184" s="254"/>
      <c r="M184" s="297"/>
      <c r="N184" s="298"/>
      <c r="O184" s="299" t="s">
        <v>142</v>
      </c>
      <c r="P184" s="300">
        <f>SUM(O177:O179)</f>
        <v>0</v>
      </c>
      <c r="Q184" s="254"/>
      <c r="R184" s="254"/>
      <c r="S184" s="128"/>
      <c r="T184" s="128"/>
      <c r="U184" s="128"/>
      <c r="V184" s="128"/>
      <c r="W184" s="128"/>
      <c r="X184" s="128"/>
      <c r="Y184" s="128"/>
      <c r="Z184" s="128"/>
      <c r="AA184" s="128"/>
      <c r="AB184" s="128"/>
      <c r="AC184" s="128"/>
      <c r="AD184" s="128"/>
      <c r="AE184" s="262"/>
      <c r="AF184" s="262"/>
      <c r="AG184" s="128"/>
      <c r="AH184" s="128"/>
      <c r="AI184" s="128"/>
      <c r="AJ184" s="128"/>
      <c r="AK184" s="128"/>
      <c r="AL184" s="128"/>
      <c r="AM184" s="129"/>
    </row>
    <row r="185" spans="11:39" x14ac:dyDescent="0.15">
      <c r="K185" s="259"/>
      <c r="L185" s="254"/>
      <c r="M185" s="254"/>
      <c r="N185" s="305"/>
      <c r="O185" s="316"/>
      <c r="P185" s="317"/>
      <c r="Q185" s="254"/>
      <c r="R185" s="254"/>
      <c r="S185" s="128"/>
      <c r="T185" s="128"/>
      <c r="U185" s="128"/>
      <c r="V185" s="128"/>
      <c r="W185" s="128"/>
      <c r="X185" s="128"/>
      <c r="Y185" s="128"/>
      <c r="Z185" s="128"/>
      <c r="AA185" s="128"/>
      <c r="AB185" s="128"/>
      <c r="AC185" s="128"/>
      <c r="AD185" s="128"/>
      <c r="AE185" s="262"/>
      <c r="AF185" s="262"/>
      <c r="AG185" s="128"/>
      <c r="AH185" s="260" t="s">
        <v>162</v>
      </c>
      <c r="AI185" s="260"/>
      <c r="AJ185" s="254"/>
      <c r="AK185" s="254"/>
      <c r="AL185" s="254"/>
      <c r="AM185" s="129"/>
    </row>
    <row r="186" spans="11:39" x14ac:dyDescent="0.15">
      <c r="K186" s="259"/>
      <c r="L186" s="254"/>
      <c r="M186" s="260" t="s">
        <v>163</v>
      </c>
      <c r="N186" s="254"/>
      <c r="O186" s="254"/>
      <c r="P186" s="254"/>
      <c r="Q186" s="254"/>
      <c r="R186" s="254"/>
      <c r="S186" s="128"/>
      <c r="T186" s="128"/>
      <c r="U186" s="128"/>
      <c r="V186" s="128"/>
      <c r="W186" s="128"/>
      <c r="X186" s="128"/>
      <c r="Y186" s="128"/>
      <c r="Z186" s="128"/>
      <c r="AA186" s="128"/>
      <c r="AB186" s="128"/>
      <c r="AC186" s="128"/>
      <c r="AD186" s="128"/>
      <c r="AE186" s="262"/>
      <c r="AF186" s="262"/>
      <c r="AG186" s="128"/>
      <c r="AH186" s="270"/>
      <c r="AI186" s="271"/>
      <c r="AJ186" s="272" t="s">
        <v>128</v>
      </c>
      <c r="AK186" s="266">
        <v>1</v>
      </c>
      <c r="AL186" s="267"/>
      <c r="AM186" s="129"/>
    </row>
    <row r="187" spans="11:39" x14ac:dyDescent="0.15">
      <c r="K187" s="259"/>
      <c r="L187" s="254"/>
      <c r="M187" s="270"/>
      <c r="N187" s="265" t="s">
        <v>128</v>
      </c>
      <c r="O187" s="309">
        <v>7</v>
      </c>
      <c r="P187" s="267"/>
      <c r="Q187" s="254"/>
      <c r="R187" s="254"/>
      <c r="S187" s="128"/>
      <c r="T187" s="128"/>
      <c r="U187" s="128"/>
      <c r="V187" s="128"/>
      <c r="W187" s="128"/>
      <c r="X187" s="128"/>
      <c r="Y187" s="128"/>
      <c r="Z187" s="128"/>
      <c r="AA187" s="128"/>
      <c r="AB187" s="128"/>
      <c r="AC187" s="128"/>
      <c r="AD187" s="128"/>
      <c r="AE187" s="262"/>
      <c r="AF187" s="262"/>
      <c r="AG187" s="128"/>
      <c r="AH187" s="273" t="s">
        <v>131</v>
      </c>
      <c r="AI187" s="279"/>
      <c r="AJ187" s="274" t="s">
        <v>132</v>
      </c>
      <c r="AK187" s="275" t="s">
        <v>133</v>
      </c>
      <c r="AL187" s="276" t="s">
        <v>134</v>
      </c>
      <c r="AM187" s="129"/>
    </row>
    <row r="188" spans="11:39" x14ac:dyDescent="0.15">
      <c r="K188" s="259"/>
      <c r="L188" s="254"/>
      <c r="M188" s="273" t="s">
        <v>131</v>
      </c>
      <c r="N188" s="274" t="s">
        <v>132</v>
      </c>
      <c r="O188" s="275" t="s">
        <v>133</v>
      </c>
      <c r="P188" s="276" t="s">
        <v>134</v>
      </c>
      <c r="Q188" s="254"/>
      <c r="R188" s="254"/>
      <c r="S188" s="128"/>
      <c r="T188" s="128"/>
      <c r="U188" s="128"/>
      <c r="V188" s="128"/>
      <c r="W188" s="128"/>
      <c r="X188" s="128"/>
      <c r="Y188" s="128"/>
      <c r="Z188" s="128"/>
      <c r="AA188" s="128"/>
      <c r="AB188" s="128"/>
      <c r="AC188" s="128"/>
      <c r="AD188" s="128"/>
      <c r="AE188" s="262"/>
      <c r="AF188" s="262"/>
      <c r="AG188" s="128"/>
      <c r="AH188" s="281">
        <v>5</v>
      </c>
      <c r="AI188" s="167"/>
      <c r="AJ188" s="167">
        <f>COUNTIF(AC$41:AC$43,AH188)</f>
        <v>0</v>
      </c>
      <c r="AK188" s="282">
        <f>IF(AJ188&gt;AK186,AK186,AJ188)</f>
        <v>0</v>
      </c>
      <c r="AL188" s="283">
        <f>AK$186-SUM(AK$188:AK188)</f>
        <v>1</v>
      </c>
      <c r="AM188" s="129"/>
    </row>
    <row r="189" spans="11:39" x14ac:dyDescent="0.15">
      <c r="K189" s="259"/>
      <c r="L189" s="254"/>
      <c r="M189" s="281">
        <v>5</v>
      </c>
      <c r="N189" s="167">
        <f>COUNTIF($J$52:$J$67,M189)+Q177</f>
        <v>0</v>
      </c>
      <c r="O189" s="282">
        <f>IF(N189&gt;O187,O187,N189)</f>
        <v>0</v>
      </c>
      <c r="P189" s="283">
        <f>O$187-SUM(O$189:O189)</f>
        <v>7</v>
      </c>
      <c r="Q189" s="254"/>
      <c r="R189" s="254"/>
      <c r="S189" s="128"/>
      <c r="T189" s="128"/>
      <c r="U189" s="128"/>
      <c r="V189" s="128"/>
      <c r="W189" s="128"/>
      <c r="X189" s="128"/>
      <c r="Y189" s="128"/>
      <c r="Z189" s="128"/>
      <c r="AA189" s="128"/>
      <c r="AB189" s="128"/>
      <c r="AC189" s="128"/>
      <c r="AD189" s="128"/>
      <c r="AE189" s="262"/>
      <c r="AF189" s="262"/>
      <c r="AG189" s="128"/>
      <c r="AH189" s="281">
        <v>4</v>
      </c>
      <c r="AI189" s="167"/>
      <c r="AJ189" s="167">
        <f>COUNTIF(AC$41:AC$43,AH189)</f>
        <v>0</v>
      </c>
      <c r="AK189" s="282">
        <f>IF(AL188&gt;0,IF(AJ189&gt;AL188,AL188,AJ189),0)</f>
        <v>0</v>
      </c>
      <c r="AL189" s="283">
        <f>AK$186-SUM(AK$188:AK189)</f>
        <v>1</v>
      </c>
      <c r="AM189" s="129"/>
    </row>
    <row r="190" spans="11:39" x14ac:dyDescent="0.15">
      <c r="K190" s="259"/>
      <c r="L190" s="254"/>
      <c r="M190" s="281">
        <v>4</v>
      </c>
      <c r="N190" s="167">
        <f>COUNTIF($J$52:$J$67,M190)+Q178</f>
        <v>0</v>
      </c>
      <c r="O190" s="282">
        <f>IF(P189&gt;0,IF(N190&gt;P189,P189,N190),0)</f>
        <v>0</v>
      </c>
      <c r="P190" s="283">
        <f>O$187-SUM(O$189:O190)</f>
        <v>7</v>
      </c>
      <c r="Q190" s="254"/>
      <c r="R190" s="254"/>
      <c r="S190" s="128"/>
      <c r="T190" s="128"/>
      <c r="U190" s="128"/>
      <c r="V190" s="128"/>
      <c r="W190" s="128"/>
      <c r="X190" s="128"/>
      <c r="Y190" s="128"/>
      <c r="Z190" s="128"/>
      <c r="AA190" s="128"/>
      <c r="AB190" s="128"/>
      <c r="AC190" s="128"/>
      <c r="AD190" s="128"/>
      <c r="AE190" s="262"/>
      <c r="AF190" s="262"/>
      <c r="AG190" s="128"/>
      <c r="AH190" s="281">
        <v>3</v>
      </c>
      <c r="AI190" s="167"/>
      <c r="AJ190" s="167">
        <f>COUNTIF(AC$41:AC$43,AH190)</f>
        <v>0</v>
      </c>
      <c r="AK190" s="282">
        <f>IF(AL189&gt;0,IF(AJ190&gt;AL189,AL189,AJ190),0)</f>
        <v>0</v>
      </c>
      <c r="AL190" s="283">
        <f>AK$186-SUM(AK$188:AK190)</f>
        <v>1</v>
      </c>
      <c r="AM190" s="129"/>
    </row>
    <row r="191" spans="11:39" x14ac:dyDescent="0.15">
      <c r="K191" s="259"/>
      <c r="L191" s="254"/>
      <c r="M191" s="281">
        <v>3</v>
      </c>
      <c r="N191" s="167">
        <f>COUNTIF($J$52:$J$67,M191)+Q179</f>
        <v>0</v>
      </c>
      <c r="O191" s="282">
        <f>IF(P190&gt;0,IF(N191&gt;P190,P190,N191),0)</f>
        <v>0</v>
      </c>
      <c r="P191" s="283">
        <f>O$187-SUM(O$189:O191)</f>
        <v>7</v>
      </c>
      <c r="Q191" s="254"/>
      <c r="R191" s="254"/>
      <c r="S191" s="128"/>
      <c r="T191" s="128"/>
      <c r="U191" s="128"/>
      <c r="V191" s="128"/>
      <c r="W191" s="128"/>
      <c r="X191" s="128"/>
      <c r="Y191" s="128"/>
      <c r="Z191" s="128"/>
      <c r="AA191" s="128"/>
      <c r="AB191" s="128"/>
      <c r="AC191" s="128"/>
      <c r="AD191" s="128"/>
      <c r="AE191" s="262"/>
      <c r="AF191" s="262"/>
      <c r="AG191" s="128"/>
      <c r="AH191" s="281">
        <v>2</v>
      </c>
      <c r="AI191" s="167"/>
      <c r="AJ191" s="167">
        <f>COUNTIF(AC$41:AC$43,AH191)</f>
        <v>0</v>
      </c>
      <c r="AK191" s="282">
        <f>IF(AL190&gt;0,IF(AJ191&gt;AL190,AL190,AJ191),0)</f>
        <v>0</v>
      </c>
      <c r="AL191" s="283">
        <f>AK$186-SUM(AK$188:AK191)</f>
        <v>1</v>
      </c>
      <c r="AM191" s="129"/>
    </row>
    <row r="192" spans="11:39" x14ac:dyDescent="0.15">
      <c r="K192" s="259"/>
      <c r="L192" s="254"/>
      <c r="M192" s="281">
        <v>2</v>
      </c>
      <c r="N192" s="167">
        <f>COUNTIF($J$52:$J$67,M192)+Q180</f>
        <v>0</v>
      </c>
      <c r="O192" s="282">
        <f>IF(P191&gt;0,IF(N192&gt;P191,P191,N192),0)</f>
        <v>0</v>
      </c>
      <c r="P192" s="283">
        <f>O$187-SUM(O$189:O192)</f>
        <v>7</v>
      </c>
      <c r="Q192" s="254"/>
      <c r="R192" s="254"/>
      <c r="S192" s="128"/>
      <c r="T192" s="128"/>
      <c r="U192" s="128"/>
      <c r="V192" s="128"/>
      <c r="W192" s="128"/>
      <c r="X192" s="128"/>
      <c r="Y192" s="128"/>
      <c r="Z192" s="128"/>
      <c r="AA192" s="128"/>
      <c r="AB192" s="128"/>
      <c r="AC192" s="128"/>
      <c r="AD192" s="128"/>
      <c r="AE192" s="262"/>
      <c r="AF192" s="262"/>
      <c r="AG192" s="128"/>
      <c r="AH192" s="281">
        <v>0</v>
      </c>
      <c r="AI192" s="167"/>
      <c r="AJ192" s="167">
        <f>COUNTIF(AC$41:AC$43,AH192)</f>
        <v>0</v>
      </c>
      <c r="AK192" s="282">
        <f>IF(AL191&gt;0,IF(AJ192&gt;AL191,AL191,AJ192),0)</f>
        <v>0</v>
      </c>
      <c r="AL192" s="283">
        <f>AK$186-SUM(AK$188:AK192)</f>
        <v>1</v>
      </c>
      <c r="AM192" s="129"/>
    </row>
    <row r="193" spans="11:39" x14ac:dyDescent="0.15">
      <c r="K193" s="259"/>
      <c r="L193" s="254"/>
      <c r="M193" s="281">
        <v>0</v>
      </c>
      <c r="N193" s="167">
        <f>COUNTIF($J$52:$J$67,M193)+Q181</f>
        <v>0</v>
      </c>
      <c r="O193" s="282">
        <f>IF(P192&gt;0,IF(N193&gt;P192,P192,N193),0)</f>
        <v>0</v>
      </c>
      <c r="P193" s="283">
        <f>O$187-SUM(O$189:O193)</f>
        <v>7</v>
      </c>
      <c r="Q193" s="254"/>
      <c r="R193" s="254"/>
      <c r="S193" s="128"/>
      <c r="T193" s="128"/>
      <c r="U193" s="128"/>
      <c r="V193" s="128"/>
      <c r="W193" s="128"/>
      <c r="X193" s="128"/>
      <c r="Y193" s="128"/>
      <c r="Z193" s="128"/>
      <c r="AA193" s="128"/>
      <c r="AB193" s="128"/>
      <c r="AC193" s="128"/>
      <c r="AD193" s="128"/>
      <c r="AE193" s="262"/>
      <c r="AF193" s="262"/>
      <c r="AG193" s="128"/>
      <c r="AH193" s="286" t="s">
        <v>146</v>
      </c>
      <c r="AI193" s="274"/>
      <c r="AJ193" s="287">
        <f>SUM(AJ188:AJ192)</f>
        <v>0</v>
      </c>
      <c r="AK193" s="288">
        <f>SUM(AK188:AK192)</f>
        <v>0</v>
      </c>
      <c r="AL193" s="289"/>
      <c r="AM193" s="129"/>
    </row>
    <row r="194" spans="11:39" x14ac:dyDescent="0.15">
      <c r="K194" s="259"/>
      <c r="L194" s="254"/>
      <c r="M194" s="286" t="s">
        <v>146</v>
      </c>
      <c r="N194" s="287">
        <f>SUM(N189:N193)</f>
        <v>0</v>
      </c>
      <c r="O194" s="288">
        <f>SUM(O189:O193)</f>
        <v>0</v>
      </c>
      <c r="P194" s="289"/>
      <c r="Q194" s="254"/>
      <c r="R194" s="254"/>
      <c r="S194" s="128"/>
      <c r="T194" s="128"/>
      <c r="U194" s="128"/>
      <c r="V194" s="128"/>
      <c r="W194" s="128"/>
      <c r="X194" s="128"/>
      <c r="Y194" s="128"/>
      <c r="Z194" s="128"/>
      <c r="AA194" s="128"/>
      <c r="AB194" s="128"/>
      <c r="AC194" s="128"/>
      <c r="AD194" s="128"/>
      <c r="AE194" s="262"/>
      <c r="AF194" s="262"/>
      <c r="AG194" s="128"/>
      <c r="AH194" s="290"/>
      <c r="AI194" s="296"/>
      <c r="AJ194" s="291"/>
      <c r="AK194" s="292" t="s">
        <v>141</v>
      </c>
      <c r="AL194" s="293">
        <f>AH188*AK188+AH189*AK189+AH190*AK190+AH191*AK191+AH192*AK192</f>
        <v>0</v>
      </c>
      <c r="AM194" s="129"/>
    </row>
    <row r="195" spans="11:39" x14ac:dyDescent="0.15">
      <c r="K195" s="259"/>
      <c r="L195" s="254"/>
      <c r="M195" s="290"/>
      <c r="N195" s="291"/>
      <c r="O195" s="292" t="s">
        <v>141</v>
      </c>
      <c r="P195" s="293">
        <f>M189*O189+M190*O190+M191*O191+M192*O192+M193*O193</f>
        <v>0</v>
      </c>
      <c r="Q195" s="254"/>
      <c r="R195" s="254"/>
      <c r="S195" s="128"/>
      <c r="T195" s="128"/>
      <c r="U195" s="128"/>
      <c r="V195" s="128"/>
      <c r="W195" s="128"/>
      <c r="X195" s="128"/>
      <c r="Y195" s="128"/>
      <c r="Z195" s="128"/>
      <c r="AA195" s="128"/>
      <c r="AB195" s="128"/>
      <c r="AC195" s="128"/>
      <c r="AD195" s="128"/>
      <c r="AE195" s="262"/>
      <c r="AF195" s="262"/>
      <c r="AG195" s="128"/>
      <c r="AH195" s="297"/>
      <c r="AI195" s="303"/>
      <c r="AJ195" s="298"/>
      <c r="AK195" s="299" t="s">
        <v>142</v>
      </c>
      <c r="AL195" s="300">
        <f>SUM(AK188:AK190)</f>
        <v>0</v>
      </c>
      <c r="AM195" s="129"/>
    </row>
    <row r="196" spans="11:39" x14ac:dyDescent="0.15">
      <c r="K196" s="259"/>
      <c r="L196" s="254"/>
      <c r="M196" s="297"/>
      <c r="N196" s="298"/>
      <c r="O196" s="299" t="s">
        <v>142</v>
      </c>
      <c r="P196" s="300">
        <f>SUM(O189:O191)</f>
        <v>0</v>
      </c>
      <c r="Q196" s="254"/>
      <c r="R196" s="254"/>
      <c r="S196" s="128"/>
      <c r="T196" s="128"/>
      <c r="U196" s="128"/>
      <c r="V196" s="128"/>
      <c r="W196" s="128"/>
      <c r="X196" s="128"/>
      <c r="Y196" s="128"/>
      <c r="Z196" s="128"/>
      <c r="AA196" s="128"/>
      <c r="AB196" s="128"/>
      <c r="AC196" s="128"/>
      <c r="AD196" s="128"/>
      <c r="AE196" s="262"/>
      <c r="AF196" s="262"/>
      <c r="AG196" s="128"/>
      <c r="AH196" s="254"/>
      <c r="AI196" s="254"/>
      <c r="AJ196" s="305"/>
      <c r="AK196" s="318"/>
      <c r="AL196" s="307"/>
      <c r="AM196" s="129"/>
    </row>
    <row r="197" spans="11:39" x14ac:dyDescent="0.15">
      <c r="K197" s="259"/>
      <c r="L197" s="254"/>
      <c r="R197" s="254"/>
      <c r="S197" s="128"/>
      <c r="T197" s="128"/>
      <c r="U197" s="128"/>
      <c r="V197" s="128"/>
      <c r="W197" s="128"/>
      <c r="X197" s="128"/>
      <c r="Y197" s="128"/>
      <c r="Z197" s="128"/>
      <c r="AA197" s="128"/>
      <c r="AB197" s="128"/>
      <c r="AC197" s="128"/>
      <c r="AD197" s="128"/>
      <c r="AE197" s="262"/>
      <c r="AF197" s="262"/>
      <c r="AG197" s="128"/>
      <c r="AM197" s="129"/>
    </row>
    <row r="198" spans="11:39" x14ac:dyDescent="0.15">
      <c r="K198" s="259"/>
      <c r="L198" s="254"/>
      <c r="R198" s="254"/>
      <c r="S198" s="128"/>
      <c r="T198" s="128"/>
      <c r="U198" s="128"/>
      <c r="V198" s="128"/>
      <c r="W198" s="128"/>
      <c r="X198" s="128"/>
      <c r="Y198" s="128"/>
      <c r="Z198" s="128"/>
      <c r="AA198" s="128"/>
      <c r="AB198" s="128"/>
      <c r="AC198" s="128"/>
      <c r="AD198" s="128"/>
      <c r="AE198" s="262"/>
      <c r="AF198" s="262"/>
      <c r="AG198" s="128"/>
      <c r="AM198" s="129"/>
    </row>
    <row r="199" spans="11:39" x14ac:dyDescent="0.15">
      <c r="K199" s="259"/>
      <c r="L199" s="254"/>
      <c r="R199" s="254"/>
      <c r="S199" s="128"/>
      <c r="T199" s="128"/>
      <c r="U199" s="128"/>
      <c r="V199" s="128"/>
      <c r="W199" s="128"/>
      <c r="X199" s="128"/>
      <c r="Y199" s="128"/>
      <c r="Z199" s="128"/>
      <c r="AA199" s="128"/>
      <c r="AB199" s="128"/>
      <c r="AC199" s="128"/>
      <c r="AD199" s="128"/>
      <c r="AE199" s="262"/>
      <c r="AF199" s="262"/>
      <c r="AG199" s="128"/>
      <c r="AM199" s="129"/>
    </row>
    <row r="200" spans="11:39" x14ac:dyDescent="0.15">
      <c r="K200" s="259"/>
      <c r="L200" s="254"/>
      <c r="R200" s="254"/>
      <c r="S200" s="128"/>
      <c r="T200" s="128"/>
      <c r="U200" s="128"/>
      <c r="V200" s="128"/>
      <c r="W200" s="128"/>
      <c r="X200" s="128"/>
      <c r="Y200" s="128"/>
      <c r="Z200" s="128"/>
      <c r="AA200" s="128"/>
      <c r="AB200" s="128"/>
      <c r="AC200" s="128"/>
      <c r="AD200" s="128"/>
      <c r="AE200" s="262"/>
      <c r="AF200" s="262"/>
      <c r="AG200" s="128"/>
      <c r="AM200" s="129"/>
    </row>
    <row r="201" spans="11:39" x14ac:dyDescent="0.15">
      <c r="K201" s="259"/>
      <c r="L201" s="254"/>
      <c r="R201" s="254"/>
      <c r="S201" s="128"/>
      <c r="T201" s="128"/>
      <c r="U201" s="128"/>
      <c r="V201" s="128"/>
      <c r="W201" s="128"/>
      <c r="X201" s="128"/>
      <c r="Y201" s="128"/>
      <c r="Z201" s="128"/>
      <c r="AA201" s="128"/>
      <c r="AB201" s="128"/>
      <c r="AC201" s="128"/>
      <c r="AD201" s="128"/>
      <c r="AE201" s="262"/>
      <c r="AF201" s="262"/>
      <c r="AG201" s="128"/>
      <c r="AM201" s="129"/>
    </row>
    <row r="202" spans="11:39" x14ac:dyDescent="0.15">
      <c r="K202" s="259"/>
      <c r="L202" s="254"/>
      <c r="R202" s="254"/>
      <c r="S202" s="128"/>
      <c r="T202" s="128"/>
      <c r="U202" s="128"/>
      <c r="V202" s="128"/>
      <c r="W202" s="128"/>
      <c r="X202" s="128"/>
      <c r="Y202" s="128"/>
      <c r="Z202" s="128"/>
      <c r="AA202" s="128"/>
      <c r="AB202" s="128"/>
      <c r="AC202" s="128"/>
      <c r="AD202" s="128"/>
      <c r="AE202" s="262"/>
      <c r="AF202" s="262"/>
      <c r="AG202" s="128"/>
      <c r="AM202" s="129"/>
    </row>
    <row r="203" spans="11:39" x14ac:dyDescent="0.15">
      <c r="K203" s="259"/>
      <c r="L203" s="254"/>
      <c r="R203" s="254"/>
      <c r="S203" s="128"/>
      <c r="T203" s="128"/>
      <c r="U203" s="128"/>
      <c r="V203" s="128"/>
      <c r="W203" s="128"/>
      <c r="X203" s="128"/>
      <c r="Y203" s="128"/>
      <c r="Z203" s="128"/>
      <c r="AA203" s="128"/>
      <c r="AB203" s="128"/>
      <c r="AC203" s="128"/>
      <c r="AD203" s="128"/>
      <c r="AE203" s="262"/>
      <c r="AF203" s="262"/>
      <c r="AG203" s="128"/>
      <c r="AM203" s="129"/>
    </row>
    <row r="204" spans="11:39" x14ac:dyDescent="0.15">
      <c r="K204" s="259"/>
      <c r="L204" s="254"/>
      <c r="R204" s="254"/>
      <c r="S204" s="128"/>
      <c r="T204" s="128"/>
      <c r="U204" s="128"/>
      <c r="V204" s="128"/>
      <c r="W204" s="128"/>
      <c r="X204" s="128"/>
      <c r="Y204" s="128"/>
      <c r="Z204" s="128"/>
      <c r="AA204" s="128"/>
      <c r="AB204" s="128"/>
      <c r="AC204" s="128"/>
      <c r="AD204" s="128"/>
      <c r="AE204" s="262"/>
      <c r="AF204" s="262"/>
      <c r="AG204" s="128"/>
      <c r="AM204" s="129"/>
    </row>
    <row r="205" spans="11:39" x14ac:dyDescent="0.15">
      <c r="K205" s="259"/>
      <c r="L205" s="254"/>
      <c r="R205" s="254"/>
      <c r="S205" s="128"/>
      <c r="T205" s="128"/>
      <c r="U205" s="128"/>
      <c r="V205" s="128"/>
      <c r="W205" s="128"/>
      <c r="X205" s="128"/>
      <c r="Y205" s="128"/>
      <c r="Z205" s="128"/>
      <c r="AA205" s="128"/>
      <c r="AB205" s="128"/>
      <c r="AC205" s="128"/>
      <c r="AD205" s="128"/>
      <c r="AE205" s="262"/>
      <c r="AF205" s="262"/>
      <c r="AG205" s="128"/>
      <c r="AM205" s="129"/>
    </row>
    <row r="206" spans="11:39" x14ac:dyDescent="0.15">
      <c r="K206" s="259"/>
      <c r="L206" s="254"/>
      <c r="R206" s="254"/>
      <c r="S206" s="128"/>
      <c r="T206" s="128"/>
      <c r="U206" s="128"/>
      <c r="V206" s="128"/>
      <c r="W206" s="128"/>
      <c r="X206" s="128"/>
      <c r="Y206" s="128"/>
      <c r="Z206" s="128"/>
      <c r="AA206" s="128"/>
      <c r="AB206" s="128"/>
      <c r="AC206" s="128"/>
      <c r="AD206" s="128"/>
      <c r="AE206" s="262"/>
      <c r="AF206" s="262"/>
      <c r="AG206" s="128"/>
      <c r="AM206" s="129"/>
    </row>
    <row r="207" spans="11:39" x14ac:dyDescent="0.15">
      <c r="K207" s="259"/>
      <c r="L207" s="254"/>
      <c r="R207" s="254"/>
      <c r="S207" s="128"/>
      <c r="T207" s="128"/>
      <c r="U207" s="128"/>
      <c r="V207" s="128"/>
      <c r="W207" s="128"/>
      <c r="X207" s="128"/>
      <c r="Y207" s="128"/>
      <c r="Z207" s="128"/>
      <c r="AA207" s="128"/>
      <c r="AB207" s="128"/>
      <c r="AC207" s="128"/>
      <c r="AD207" s="128"/>
      <c r="AE207" s="262"/>
      <c r="AF207" s="262"/>
      <c r="AG207" s="128"/>
      <c r="AM207" s="129"/>
    </row>
    <row r="208" spans="11:39" x14ac:dyDescent="0.15">
      <c r="K208" s="259"/>
      <c r="L208" s="254"/>
      <c r="M208" s="254"/>
      <c r="N208" s="254"/>
      <c r="O208" s="254"/>
      <c r="P208" s="254"/>
      <c r="Q208" s="254"/>
      <c r="R208" s="254"/>
      <c r="S208" s="128"/>
      <c r="T208" s="128"/>
      <c r="U208" s="128"/>
      <c r="V208" s="128"/>
      <c r="W208" s="128"/>
      <c r="X208" s="128"/>
      <c r="Y208" s="128"/>
      <c r="Z208" s="128"/>
      <c r="AA208" s="128"/>
      <c r="AB208" s="128"/>
      <c r="AC208" s="128"/>
      <c r="AD208" s="128"/>
      <c r="AE208" s="262"/>
      <c r="AF208" s="262"/>
      <c r="AG208" s="128"/>
      <c r="AM208" s="129"/>
    </row>
    <row r="209" spans="11:39" ht="14.25" thickBot="1" x14ac:dyDescent="0.2">
      <c r="K209" s="319"/>
      <c r="L209" s="320"/>
      <c r="M209" s="320"/>
      <c r="N209" s="320"/>
      <c r="O209" s="320"/>
      <c r="P209" s="320"/>
      <c r="Q209" s="320"/>
      <c r="R209" s="320"/>
      <c r="S209" s="321"/>
      <c r="T209" s="321"/>
      <c r="U209" s="321"/>
      <c r="V209" s="321"/>
      <c r="W209" s="321"/>
      <c r="X209" s="321"/>
      <c r="Y209" s="321"/>
      <c r="Z209" s="321"/>
      <c r="AA209" s="321"/>
      <c r="AB209" s="321"/>
      <c r="AC209" s="321"/>
      <c r="AD209" s="321"/>
      <c r="AE209" s="322"/>
      <c r="AF209" s="322"/>
      <c r="AG209" s="321"/>
      <c r="AH209" s="321"/>
      <c r="AI209" s="321"/>
      <c r="AJ209" s="321"/>
      <c r="AK209" s="321"/>
      <c r="AL209" s="321"/>
      <c r="AM209" s="323"/>
    </row>
  </sheetData>
  <mergeCells count="129">
    <mergeCell ref="A82:U82"/>
    <mergeCell ref="A83:U83"/>
    <mergeCell ref="A84:U84"/>
    <mergeCell ref="A75:U75"/>
    <mergeCell ref="A76:U76"/>
    <mergeCell ref="A77:U77"/>
    <mergeCell ref="A79:U79"/>
    <mergeCell ref="A80:U80"/>
    <mergeCell ref="A81:U81"/>
    <mergeCell ref="A70:U70"/>
    <mergeCell ref="A71:U71"/>
    <mergeCell ref="A72:U72"/>
    <mergeCell ref="A73:U73"/>
    <mergeCell ref="A74:U74"/>
    <mergeCell ref="W60:Z60"/>
    <mergeCell ref="AB60:AC60"/>
    <mergeCell ref="T61:U61"/>
    <mergeCell ref="X61:AE61"/>
    <mergeCell ref="X63:AA64"/>
    <mergeCell ref="AB63:AH64"/>
    <mergeCell ref="H52:H67"/>
    <mergeCell ref="W52:Z52"/>
    <mergeCell ref="AB52:AC52"/>
    <mergeCell ref="W53:Z53"/>
    <mergeCell ref="AB53:AC53"/>
    <mergeCell ref="W57:Z57"/>
    <mergeCell ref="AB57:AC57"/>
    <mergeCell ref="W58:Z58"/>
    <mergeCell ref="AB58:AC58"/>
    <mergeCell ref="W59:Z59"/>
    <mergeCell ref="AB59:AC59"/>
    <mergeCell ref="W54:Z54"/>
    <mergeCell ref="AB54:AC54"/>
    <mergeCell ref="W55:Z55"/>
    <mergeCell ref="AB55:AC55"/>
    <mergeCell ref="W56:Z56"/>
    <mergeCell ref="AB56:AC56"/>
    <mergeCell ref="P66:R66"/>
    <mergeCell ref="AB32:AB33"/>
    <mergeCell ref="AC32:AC33"/>
    <mergeCell ref="AD32:AD33"/>
    <mergeCell ref="AI32:AK32"/>
    <mergeCell ref="T34:T40"/>
    <mergeCell ref="U34:V40"/>
    <mergeCell ref="AA35:AA38"/>
    <mergeCell ref="AE35:AE39"/>
    <mergeCell ref="AB51:AC51"/>
    <mergeCell ref="AB48:AC48"/>
    <mergeCell ref="AB49:AC49"/>
    <mergeCell ref="W50:Z50"/>
    <mergeCell ref="AB50:AC50"/>
    <mergeCell ref="AB45:AC45"/>
    <mergeCell ref="W46:Z46"/>
    <mergeCell ref="AB46:AC46"/>
    <mergeCell ref="W47:Z47"/>
    <mergeCell ref="AB47:AC47"/>
    <mergeCell ref="W48:Z48"/>
    <mergeCell ref="AN36:AO36"/>
    <mergeCell ref="AA39:AA40"/>
    <mergeCell ref="AI39:AK39"/>
    <mergeCell ref="T41:T43"/>
    <mergeCell ref="U41:V43"/>
    <mergeCell ref="AI42:AK42"/>
    <mergeCell ref="B6:C12"/>
    <mergeCell ref="H6:H10"/>
    <mergeCell ref="L6:L11"/>
    <mergeCell ref="T6:T23"/>
    <mergeCell ref="AI22:AK22"/>
    <mergeCell ref="T24:T33"/>
    <mergeCell ref="U24:V33"/>
    <mergeCell ref="AA24:AA33"/>
    <mergeCell ref="AE24:AE32"/>
    <mergeCell ref="H28:H51"/>
    <mergeCell ref="W32:W33"/>
    <mergeCell ref="X32:X33"/>
    <mergeCell ref="Y32:Y33"/>
    <mergeCell ref="Z32:Z33"/>
    <mergeCell ref="AE6:AE22"/>
    <mergeCell ref="AB44:AC44"/>
    <mergeCell ref="AE44:AE59"/>
    <mergeCell ref="W45:Z45"/>
    <mergeCell ref="E15:E16"/>
    <mergeCell ref="F15:F16"/>
    <mergeCell ref="G15:G16"/>
    <mergeCell ref="H15:H16"/>
    <mergeCell ref="AA20:AA23"/>
    <mergeCell ref="A22:A67"/>
    <mergeCell ref="B22:C67"/>
    <mergeCell ref="H22:H27"/>
    <mergeCell ref="L22:L66"/>
    <mergeCell ref="T44:V60"/>
    <mergeCell ref="W44:Z44"/>
    <mergeCell ref="AA44:AA60"/>
    <mergeCell ref="W49:Z49"/>
    <mergeCell ref="U6:V23"/>
    <mergeCell ref="AA6:AA12"/>
    <mergeCell ref="H11:H12"/>
    <mergeCell ref="P11:R11"/>
    <mergeCell ref="A13:A14"/>
    <mergeCell ref="B13:C14"/>
    <mergeCell ref="P13:R13"/>
    <mergeCell ref="AA13:AA19"/>
    <mergeCell ref="A15:A21"/>
    <mergeCell ref="W51:Z51"/>
    <mergeCell ref="A6:A12"/>
    <mergeCell ref="P20:R20"/>
    <mergeCell ref="A1:AK1"/>
    <mergeCell ref="Y2:AC2"/>
    <mergeCell ref="AD2:AK2"/>
    <mergeCell ref="Y3:AC3"/>
    <mergeCell ref="AD3:AK3"/>
    <mergeCell ref="A5:C5"/>
    <mergeCell ref="D5:G5"/>
    <mergeCell ref="I5:K5"/>
    <mergeCell ref="M5:O5"/>
    <mergeCell ref="P5:R5"/>
    <mergeCell ref="T5:V5"/>
    <mergeCell ref="W5:Z5"/>
    <mergeCell ref="AB5:AD5"/>
    <mergeCell ref="AF5:AH5"/>
    <mergeCell ref="AI5:AK5"/>
    <mergeCell ref="I15:I16"/>
    <mergeCell ref="J15:J16"/>
    <mergeCell ref="K15:K16"/>
    <mergeCell ref="L15:L20"/>
    <mergeCell ref="H17:H19"/>
    <mergeCell ref="H20:H21"/>
    <mergeCell ref="B15:C21"/>
    <mergeCell ref="D15:D16"/>
  </mergeCells>
  <phoneticPr fontId="3"/>
  <conditionalFormatting sqref="P11:R11 P13:R13 P20:R20 AI22:AK22 M6:M8 J6 AC6:AC13 AC16:AC23 AC35:AC43 AC25:AC26 J17:J42 J8:J12 AI32 AC28:AC29 J47:J49 J52:J69 J85">
    <cfRule type="cellIs" dxfId="61" priority="31" stopIfTrue="1" operator="equal">
      <formula>"？"</formula>
    </cfRule>
  </conditionalFormatting>
  <conditionalFormatting sqref="AJ23 Q12 Q21 AJ33 AJ40 Q14">
    <cfRule type="cellIs" dxfId="60" priority="30" stopIfTrue="1" operator="lessThan">
      <formula>3</formula>
    </cfRule>
  </conditionalFormatting>
  <conditionalFormatting sqref="AH28 O9 O13 O11 O18 AH31:AH32">
    <cfRule type="cellIs" dxfId="59" priority="29" stopIfTrue="1" operator="equal">
      <formula>"未達"</formula>
    </cfRule>
  </conditionalFormatting>
  <conditionalFormatting sqref="AI42:AK42">
    <cfRule type="cellIs" dxfId="58" priority="28" stopIfTrue="1" operator="equal">
      <formula>"？"</formula>
    </cfRule>
  </conditionalFormatting>
  <conditionalFormatting sqref="AJ43">
    <cfRule type="cellIs" dxfId="57" priority="27" stopIfTrue="1" operator="lessThan">
      <formula>3</formula>
    </cfRule>
  </conditionalFormatting>
  <conditionalFormatting sqref="P66:R66">
    <cfRule type="cellIs" dxfId="56" priority="26" stopIfTrue="1" operator="equal">
      <formula>"？"</formula>
    </cfRule>
  </conditionalFormatting>
  <conditionalFormatting sqref="Q67">
    <cfRule type="cellIs" dxfId="55" priority="25" stopIfTrue="1" operator="lessThan">
      <formula>3</formula>
    </cfRule>
  </conditionalFormatting>
  <conditionalFormatting sqref="O66">
    <cfRule type="cellIs" dxfId="54" priority="24" stopIfTrue="1" operator="equal">
      <formula>"未達"</formula>
    </cfRule>
  </conditionalFormatting>
  <conditionalFormatting sqref="J43:J46">
    <cfRule type="cellIs" dxfId="53" priority="23" stopIfTrue="1" operator="equal">
      <formula>"？"</formula>
    </cfRule>
  </conditionalFormatting>
  <conditionalFormatting sqref="AI39">
    <cfRule type="cellIs" dxfId="52" priority="22" stopIfTrue="1" operator="equal">
      <formula>"？"</formula>
    </cfRule>
  </conditionalFormatting>
  <conditionalFormatting sqref="J7">
    <cfRule type="cellIs" dxfId="51" priority="21" stopIfTrue="1" operator="equal">
      <formula>"？"</formula>
    </cfRule>
  </conditionalFormatting>
  <conditionalFormatting sqref="AC27">
    <cfRule type="cellIs" dxfId="50" priority="20" stopIfTrue="1" operator="equal">
      <formula>"？"</formula>
    </cfRule>
  </conditionalFormatting>
  <conditionalFormatting sqref="AC14:AC15">
    <cfRule type="cellIs" dxfId="49" priority="19" stopIfTrue="1" operator="equal">
      <formula>"？"</formula>
    </cfRule>
  </conditionalFormatting>
  <conditionalFormatting sqref="J51">
    <cfRule type="cellIs" dxfId="48" priority="18" stopIfTrue="1" operator="equal">
      <formula>"？"</formula>
    </cfRule>
  </conditionalFormatting>
  <conditionalFormatting sqref="J50">
    <cfRule type="cellIs" dxfId="47" priority="17" stopIfTrue="1" operator="equal">
      <formula>"？"</formula>
    </cfRule>
  </conditionalFormatting>
  <conditionalFormatting sqref="O50">
    <cfRule type="cellIs" dxfId="46" priority="16" stopIfTrue="1" operator="equal">
      <formula>"未達"</formula>
    </cfRule>
  </conditionalFormatting>
  <conditionalFormatting sqref="O20">
    <cfRule type="cellIs" dxfId="45" priority="15" stopIfTrue="1" operator="equal">
      <formula>"未達"</formula>
    </cfRule>
  </conditionalFormatting>
  <conditionalFormatting sqref="O26">
    <cfRule type="cellIs" dxfId="44" priority="14" stopIfTrue="1" operator="equal">
      <formula>"未達"</formula>
    </cfRule>
  </conditionalFormatting>
  <conditionalFormatting sqref="AH11">
    <cfRule type="cellIs" dxfId="43" priority="13" stopIfTrue="1" operator="equal">
      <formula>"未達"</formula>
    </cfRule>
  </conditionalFormatting>
  <conditionalFormatting sqref="AH18">
    <cfRule type="cellIs" dxfId="42" priority="12" stopIfTrue="1" operator="equal">
      <formula>"未達"</formula>
    </cfRule>
  </conditionalFormatting>
  <conditionalFormatting sqref="AH22">
    <cfRule type="cellIs" dxfId="41" priority="11" stopIfTrue="1" operator="equal">
      <formula>"未達"</formula>
    </cfRule>
  </conditionalFormatting>
  <conditionalFormatting sqref="AH30">
    <cfRule type="cellIs" dxfId="40" priority="10" stopIfTrue="1" operator="equal">
      <formula>"未達"</formula>
    </cfRule>
  </conditionalFormatting>
  <conditionalFormatting sqref="AH37">
    <cfRule type="cellIs" dxfId="39" priority="9" stopIfTrue="1" operator="equal">
      <formula>"未達"</formula>
    </cfRule>
  </conditionalFormatting>
  <conditionalFormatting sqref="AH39">
    <cfRule type="cellIs" dxfId="38" priority="8" stopIfTrue="1" operator="equal">
      <formula>"未達"</formula>
    </cfRule>
  </conditionalFormatting>
  <conditionalFormatting sqref="AH42">
    <cfRule type="cellIs" dxfId="37" priority="7" stopIfTrue="1" operator="equal">
      <formula>"未達"</formula>
    </cfRule>
  </conditionalFormatting>
  <conditionalFormatting sqref="AG34">
    <cfRule type="cellIs" dxfId="36" priority="6" stopIfTrue="1" operator="equal">
      <formula>0</formula>
    </cfRule>
  </conditionalFormatting>
  <conditionalFormatting sqref="O15">
    <cfRule type="cellIs" dxfId="35" priority="5" stopIfTrue="1" operator="equal">
      <formula>"未達"</formula>
    </cfRule>
  </conditionalFormatting>
  <conditionalFormatting sqref="J15">
    <cfRule type="cellIs" dxfId="34" priority="4" stopIfTrue="1" operator="equal">
      <formula>"？"</formula>
    </cfRule>
  </conditionalFormatting>
  <conditionalFormatting sqref="AC32">
    <cfRule type="cellIs" dxfId="33" priority="3" stopIfTrue="1" operator="equal">
      <formula>"？"</formula>
    </cfRule>
  </conditionalFormatting>
  <conditionalFormatting sqref="AH29">
    <cfRule type="cellIs" dxfId="32" priority="2" stopIfTrue="1" operator="equal">
      <formula>"未達"</formula>
    </cfRule>
  </conditionalFormatting>
  <conditionalFormatting sqref="J13">
    <cfRule type="cellIs" dxfId="31" priority="1" stopIfTrue="1" operator="equal">
      <formula>"？"</formula>
    </cfRule>
  </conditionalFormatting>
  <dataValidations count="2">
    <dataValidation type="list" allowBlank="1" showInputMessage="1" showErrorMessage="1" sqref="AB32 AC44:AC50 AB42:AB60 AB35:AB40 AB6:AB23 AB25:AB29 I6:I15 I17:I69 I85">
      <formula1>"　,A,B,C,N"</formula1>
    </dataValidation>
    <dataValidation type="list" showDropDown="1" showInputMessage="1" showErrorMessage="1" sqref="I86:I87">
      <formula1>"　,A,B,C,N"</formula1>
    </dataValidation>
  </dataValidations>
  <printOptions horizontalCentered="1" verticalCentered="1"/>
  <pageMargins left="0.15748031496062992" right="0.15748031496062992" top="0.31496062992125984" bottom="0.19685039370078741" header="0.31496062992125984" footer="0.19685039370078741"/>
  <pageSetup paperSize="8" scale="5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3"/>
  <sheetViews>
    <sheetView tabSelected="1" view="pageBreakPreview" zoomScale="80" zoomScaleNormal="100" zoomScaleSheetLayoutView="80" workbookViewId="0">
      <selection activeCell="D29" sqref="D29"/>
    </sheetView>
  </sheetViews>
  <sheetFormatPr defaultRowHeight="13.5" x14ac:dyDescent="0.15"/>
  <cols>
    <col min="1" max="1" width="4.625" style="1" customWidth="1"/>
    <col min="2" max="2" width="12.625" style="1" customWidth="1"/>
    <col min="3" max="3" width="38" style="1" customWidth="1"/>
    <col min="4" max="4" width="31.5" style="1" customWidth="1"/>
    <col min="5" max="5" width="1.875" style="1" customWidth="1"/>
    <col min="6" max="6" width="3.875" style="1" customWidth="1"/>
    <col min="7" max="7" width="1.875" style="1" customWidth="1"/>
    <col min="8" max="8" width="15.625" style="1" customWidth="1"/>
    <col min="9" max="9" width="5.625" style="1" customWidth="1"/>
    <col min="10" max="10" width="3.125" style="1" customWidth="1"/>
    <col min="11" max="11" width="5.625" style="158" customWidth="1"/>
    <col min="12" max="12" width="7.625" style="158" customWidth="1"/>
    <col min="13" max="13" width="4.25" style="158" customWidth="1"/>
    <col min="14" max="14" width="4.125" style="158" customWidth="1"/>
    <col min="15" max="16" width="4.25" style="158" customWidth="1"/>
    <col min="17" max="17" width="4.125" style="158" customWidth="1"/>
    <col min="18" max="18" width="4.25" style="158" customWidth="1"/>
    <col min="19" max="19" width="9" style="1"/>
    <col min="20" max="20" width="4.625" style="1" customWidth="1"/>
    <col min="21" max="21" width="12.625" style="1" customWidth="1"/>
    <col min="22" max="22" width="38" style="1" customWidth="1"/>
    <col min="23" max="23" width="40.25" style="1" bestFit="1" customWidth="1"/>
    <col min="24" max="24" width="1.875" style="1" customWidth="1"/>
    <col min="25" max="25" width="3.875" style="1" customWidth="1"/>
    <col min="26" max="26" width="1.875" style="1" customWidth="1"/>
    <col min="27" max="27" width="15.625" style="1" customWidth="1"/>
    <col min="28" max="28" width="5.625" style="1" customWidth="1"/>
    <col min="29" max="29" width="3.125" style="1" customWidth="1"/>
    <col min="30" max="30" width="5.625" style="1" customWidth="1"/>
    <col min="31" max="31" width="7.625" style="251" customWidth="1"/>
    <col min="32" max="32" width="4.125" style="1" customWidth="1"/>
    <col min="33" max="35" width="4.25" style="1" customWidth="1"/>
    <col min="36" max="36" width="4.125" style="1" customWidth="1"/>
    <col min="37" max="37" width="4.625" style="1" customWidth="1"/>
    <col min="38" max="16384" width="9" style="1"/>
  </cols>
  <sheetData>
    <row r="1" spans="1:38" ht="41.25" customHeight="1" thickBot="1" x14ac:dyDescent="0.2">
      <c r="A1" s="465" t="s">
        <v>0</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c r="AH1" s="465"/>
      <c r="AI1" s="465"/>
      <c r="AJ1" s="465"/>
      <c r="AK1" s="465"/>
    </row>
    <row r="2" spans="1:38" ht="31.5" customHeight="1" x14ac:dyDescent="0.15">
      <c r="A2" s="2" t="s">
        <v>1</v>
      </c>
      <c r="B2" s="3"/>
      <c r="C2" s="3"/>
      <c r="D2" s="3"/>
      <c r="E2" s="3"/>
      <c r="F2" s="3"/>
      <c r="G2" s="3"/>
      <c r="H2" s="3"/>
      <c r="I2" s="3"/>
      <c r="J2" s="3"/>
      <c r="K2" s="3"/>
      <c r="L2" s="3"/>
      <c r="M2" s="3"/>
      <c r="N2" s="3"/>
      <c r="O2" s="3"/>
      <c r="P2" s="3"/>
      <c r="Q2" s="3"/>
      <c r="R2" s="3"/>
      <c r="S2" s="3"/>
      <c r="T2" s="3"/>
      <c r="U2" s="3"/>
      <c r="W2" s="4"/>
      <c r="X2" s="5"/>
      <c r="Y2" s="466" t="s">
        <v>2</v>
      </c>
      <c r="Z2" s="467"/>
      <c r="AA2" s="467"/>
      <c r="AB2" s="467"/>
      <c r="AC2" s="467"/>
      <c r="AD2" s="468" t="s">
        <v>3</v>
      </c>
      <c r="AE2" s="467"/>
      <c r="AF2" s="467"/>
      <c r="AG2" s="467"/>
      <c r="AH2" s="467"/>
      <c r="AI2" s="467"/>
      <c r="AJ2" s="467"/>
      <c r="AK2" s="469"/>
    </row>
    <row r="3" spans="1:38" ht="31.5" customHeight="1" thickBot="1" x14ac:dyDescent="0.2">
      <c r="A3" s="2" t="s">
        <v>593</v>
      </c>
      <c r="B3" s="3"/>
      <c r="C3" s="3"/>
      <c r="D3" s="3"/>
      <c r="E3" s="3"/>
      <c r="F3" s="3"/>
      <c r="G3" s="3"/>
      <c r="H3" s="3"/>
      <c r="I3" s="3"/>
      <c r="J3" s="3"/>
      <c r="K3" s="3"/>
      <c r="L3" s="3"/>
      <c r="M3" s="3"/>
      <c r="N3" s="3"/>
      <c r="O3" s="3"/>
      <c r="P3" s="3"/>
      <c r="Q3" s="3"/>
      <c r="R3" s="3"/>
      <c r="S3" s="3"/>
      <c r="T3" s="3"/>
      <c r="U3" s="3"/>
      <c r="W3" s="7" t="s">
        <v>167</v>
      </c>
      <c r="X3" s="5"/>
      <c r="Y3" s="470"/>
      <c r="Z3" s="471"/>
      <c r="AA3" s="471"/>
      <c r="AB3" s="471"/>
      <c r="AC3" s="471"/>
      <c r="AD3" s="472"/>
      <c r="AE3" s="471"/>
      <c r="AF3" s="471"/>
      <c r="AG3" s="471"/>
      <c r="AH3" s="471"/>
      <c r="AI3" s="471"/>
      <c r="AJ3" s="471"/>
      <c r="AK3" s="473"/>
    </row>
    <row r="4" spans="1:38" ht="9.9499999999999993" customHeight="1" thickBot="1" x14ac:dyDescent="0.2">
      <c r="D4" s="8"/>
      <c r="E4" s="8"/>
      <c r="F4" s="8"/>
      <c r="G4" s="8"/>
      <c r="H4" s="8"/>
      <c r="I4" s="8"/>
      <c r="J4" s="8"/>
      <c r="K4" s="8"/>
      <c r="L4" s="8"/>
      <c r="M4" s="8"/>
      <c r="N4" s="8"/>
      <c r="O4" s="8"/>
      <c r="P4" s="8"/>
      <c r="Q4" s="8"/>
      <c r="R4" s="8"/>
      <c r="S4" s="8"/>
      <c r="T4" s="8"/>
      <c r="U4" s="8"/>
      <c r="V4" s="8"/>
      <c r="W4" s="9"/>
      <c r="X4" s="9"/>
      <c r="Y4" s="9"/>
      <c r="Z4" s="9"/>
      <c r="AA4" s="9"/>
      <c r="AB4" s="9"/>
      <c r="AC4" s="9"/>
      <c r="AD4" s="10"/>
      <c r="AE4" s="10"/>
      <c r="AF4" s="10"/>
      <c r="AG4" s="10"/>
      <c r="AH4" s="10"/>
      <c r="AI4" s="10"/>
      <c r="AJ4" s="10"/>
    </row>
    <row r="5" spans="1:38" ht="58.5" customHeight="1" thickTop="1" thickBot="1" x14ac:dyDescent="0.2">
      <c r="A5" s="474" t="s">
        <v>4</v>
      </c>
      <c r="B5" s="475"/>
      <c r="C5" s="476"/>
      <c r="D5" s="477" t="s">
        <v>5</v>
      </c>
      <c r="E5" s="475"/>
      <c r="F5" s="475"/>
      <c r="G5" s="475"/>
      <c r="H5" s="11" t="s">
        <v>6</v>
      </c>
      <c r="I5" s="478" t="s">
        <v>7</v>
      </c>
      <c r="J5" s="479"/>
      <c r="K5" s="480"/>
      <c r="L5" s="12" t="s">
        <v>8</v>
      </c>
      <c r="M5" s="481" t="s">
        <v>9</v>
      </c>
      <c r="N5" s="479"/>
      <c r="O5" s="482"/>
      <c r="P5" s="478" t="s">
        <v>10</v>
      </c>
      <c r="Q5" s="479"/>
      <c r="R5" s="483"/>
      <c r="T5" s="474" t="s">
        <v>4</v>
      </c>
      <c r="U5" s="475"/>
      <c r="V5" s="476"/>
      <c r="W5" s="484" t="s">
        <v>11</v>
      </c>
      <c r="X5" s="485"/>
      <c r="Y5" s="485"/>
      <c r="Z5" s="485"/>
      <c r="AA5" s="11" t="s">
        <v>6</v>
      </c>
      <c r="AB5" s="478" t="s">
        <v>7</v>
      </c>
      <c r="AC5" s="479"/>
      <c r="AD5" s="480"/>
      <c r="AE5" s="12" t="s">
        <v>8</v>
      </c>
      <c r="AF5" s="481" t="s">
        <v>9</v>
      </c>
      <c r="AG5" s="479"/>
      <c r="AH5" s="482"/>
      <c r="AI5" s="478" t="s">
        <v>10</v>
      </c>
      <c r="AJ5" s="479"/>
      <c r="AK5" s="483"/>
      <c r="AL5" s="74"/>
    </row>
    <row r="6" spans="1:38" ht="20.100000000000001" customHeight="1" x14ac:dyDescent="0.15">
      <c r="A6" s="517" t="s">
        <v>12</v>
      </c>
      <c r="B6" s="499" t="s">
        <v>13</v>
      </c>
      <c r="C6" s="500"/>
      <c r="D6" s="13" t="s">
        <v>14</v>
      </c>
      <c r="E6" s="14" t="s">
        <v>15</v>
      </c>
      <c r="F6" s="15">
        <v>1</v>
      </c>
      <c r="G6" s="16" t="s">
        <v>16</v>
      </c>
      <c r="H6" s="513" t="s">
        <v>17</v>
      </c>
      <c r="I6" s="329"/>
      <c r="J6" s="17" t="str">
        <f t="shared" ref="J6:J67" si="0">IF(ASC(UPPER(I6))="A",5,IF(ASC(UPPER(I6))="B",4,IF(ASC(UPPER(I6))="C",3,IF(ASC(UPPER(I6))="D",2,IF(ASC(UPPER(I6))="K",0,IF(ASC(UPPER(I6))="","-","？"))))))</f>
        <v>-</v>
      </c>
      <c r="K6" s="18">
        <f>IF(I6="A",2,IF(I6="B",2,IF(I6="C",2,IF(I6="N",2,))))</f>
        <v>0</v>
      </c>
      <c r="L6" s="492">
        <f>SUM(K6:K12)</f>
        <v>0</v>
      </c>
      <c r="M6" s="19"/>
      <c r="N6" s="20"/>
      <c r="O6" s="21"/>
      <c r="P6" s="22"/>
      <c r="Q6" s="20"/>
      <c r="R6" s="23"/>
      <c r="T6" s="517" t="s">
        <v>18</v>
      </c>
      <c r="U6" s="539" t="s">
        <v>19</v>
      </c>
      <c r="V6" s="540"/>
      <c r="W6" s="24" t="s">
        <v>174</v>
      </c>
      <c r="X6" s="14" t="s">
        <v>20</v>
      </c>
      <c r="Y6" s="15">
        <v>1</v>
      </c>
      <c r="Z6" s="25" t="s">
        <v>21</v>
      </c>
      <c r="AA6" s="520" t="s">
        <v>22</v>
      </c>
      <c r="AB6" s="329"/>
      <c r="AC6" s="26" t="str">
        <f t="shared" ref="AC6:AC43" si="1">IF(ASC(UPPER(AB6))="A",5,IF(ASC(UPPER(AB6))="B",4,IF(ASC(UPPER(AB6))="C",3,IF(ASC(UPPER(AB6))="D",2,IF(ASC(UPPER(AB6))="K",0,IF(ASC(UPPER(AB6))="","-","？"))))))</f>
        <v>-</v>
      </c>
      <c r="AD6" s="27">
        <f>IF(AB6="A",3,IF(AB6="B",3,IF(AB6="C",3,IF(AB6="N",3,))))</f>
        <v>0</v>
      </c>
      <c r="AE6" s="492">
        <f>SUM(AD6:AD23)</f>
        <v>0</v>
      </c>
      <c r="AF6" s="28"/>
      <c r="AG6" s="29"/>
      <c r="AH6" s="30"/>
      <c r="AI6" s="31"/>
      <c r="AJ6" s="32"/>
      <c r="AK6" s="157"/>
      <c r="AL6" s="74"/>
    </row>
    <row r="7" spans="1:38" ht="20.100000000000001" customHeight="1" x14ac:dyDescent="0.15">
      <c r="A7" s="518"/>
      <c r="B7" s="501"/>
      <c r="C7" s="502"/>
      <c r="D7" s="33" t="s">
        <v>23</v>
      </c>
      <c r="E7" s="34" t="s">
        <v>15</v>
      </c>
      <c r="F7" s="35">
        <v>1</v>
      </c>
      <c r="G7" s="36" t="s">
        <v>16</v>
      </c>
      <c r="H7" s="495"/>
      <c r="I7" s="338"/>
      <c r="J7" s="38" t="str">
        <f t="shared" si="0"/>
        <v>-</v>
      </c>
      <c r="K7" s="39">
        <f>IF(I7="A",1,IF(I7="B",1,IF(I7="C",1,IF(I7="N",1,))))</f>
        <v>0</v>
      </c>
      <c r="L7" s="493"/>
      <c r="M7" s="40"/>
      <c r="N7" s="41"/>
      <c r="O7" s="42"/>
      <c r="P7" s="43"/>
      <c r="Q7" s="41"/>
      <c r="R7" s="44"/>
      <c r="T7" s="518"/>
      <c r="U7" s="541"/>
      <c r="V7" s="542"/>
      <c r="W7" s="33" t="s">
        <v>175</v>
      </c>
      <c r="X7" s="34" t="s">
        <v>15</v>
      </c>
      <c r="Y7" s="45">
        <v>1</v>
      </c>
      <c r="Z7" s="36" t="s">
        <v>16</v>
      </c>
      <c r="AA7" s="515"/>
      <c r="AB7" s="338"/>
      <c r="AC7" s="38" t="str">
        <f t="shared" si="1"/>
        <v>-</v>
      </c>
      <c r="AD7" s="46">
        <f>IF(AB7="A",2,IF(AB7="B",2,IF(AB7="C",2,IF(AB7="N",2,))))</f>
        <v>0</v>
      </c>
      <c r="AE7" s="493"/>
      <c r="AF7" s="28"/>
      <c r="AG7" s="29"/>
      <c r="AH7" s="30"/>
      <c r="AI7" s="47"/>
      <c r="AJ7" s="48"/>
      <c r="AK7" s="159"/>
      <c r="AL7" s="74"/>
    </row>
    <row r="8" spans="1:38" ht="20.100000000000001" customHeight="1" x14ac:dyDescent="0.15">
      <c r="A8" s="518"/>
      <c r="B8" s="501"/>
      <c r="C8" s="502"/>
      <c r="D8" s="33" t="s">
        <v>24</v>
      </c>
      <c r="E8" s="34" t="s">
        <v>15</v>
      </c>
      <c r="F8" s="35">
        <v>1</v>
      </c>
      <c r="G8" s="36" t="s">
        <v>16</v>
      </c>
      <c r="H8" s="495"/>
      <c r="I8" s="338"/>
      <c r="J8" s="38" t="str">
        <f t="shared" si="0"/>
        <v>-</v>
      </c>
      <c r="K8" s="39">
        <f>IF(I8="A",1,IF(I8="B",1,IF(I8="C",1,IF(I8="N",1,))))</f>
        <v>0</v>
      </c>
      <c r="L8" s="493"/>
      <c r="M8" s="40"/>
      <c r="N8" s="41"/>
      <c r="O8" s="42"/>
      <c r="P8" s="43"/>
      <c r="Q8" s="41"/>
      <c r="R8" s="44"/>
      <c r="T8" s="518"/>
      <c r="U8" s="541"/>
      <c r="V8" s="542"/>
      <c r="W8" s="33" t="s">
        <v>176</v>
      </c>
      <c r="X8" s="34" t="s">
        <v>15</v>
      </c>
      <c r="Y8" s="45">
        <v>1</v>
      </c>
      <c r="Z8" s="36" t="s">
        <v>16</v>
      </c>
      <c r="AA8" s="515"/>
      <c r="AB8" s="338"/>
      <c r="AC8" s="38" t="str">
        <f t="shared" si="1"/>
        <v>-</v>
      </c>
      <c r="AD8" s="46">
        <f t="shared" ref="AD8:AD26" si="2">IF(AB8="A",2,IF(AB8="B",2,IF(AB8="C",2,IF(AB8="N",2,))))</f>
        <v>0</v>
      </c>
      <c r="AE8" s="493"/>
      <c r="AF8" s="28"/>
      <c r="AG8" s="29"/>
      <c r="AH8" s="30"/>
      <c r="AI8" s="47"/>
      <c r="AJ8" s="48"/>
      <c r="AK8" s="159"/>
      <c r="AL8" s="74"/>
    </row>
    <row r="9" spans="1:38" ht="20.100000000000001" customHeight="1" x14ac:dyDescent="0.15">
      <c r="A9" s="518"/>
      <c r="B9" s="501"/>
      <c r="C9" s="502"/>
      <c r="D9" s="49" t="s">
        <v>25</v>
      </c>
      <c r="E9" s="34" t="s">
        <v>15</v>
      </c>
      <c r="F9" s="35">
        <v>1</v>
      </c>
      <c r="G9" s="36" t="s">
        <v>16</v>
      </c>
      <c r="H9" s="495"/>
      <c r="I9" s="338"/>
      <c r="J9" s="38" t="str">
        <f t="shared" si="0"/>
        <v>-</v>
      </c>
      <c r="K9" s="39">
        <f t="shared" ref="K9:K67" si="3">IF(I9="A",2,IF(I9="B",2,IF(I9="C",2,IF(I9="N",2,))))</f>
        <v>0</v>
      </c>
      <c r="L9" s="493"/>
      <c r="M9" s="50"/>
      <c r="N9" s="51">
        <f>P82</f>
        <v>0</v>
      </c>
      <c r="O9" s="52" t="str">
        <f>IF(COUNTIF(J6:J10,"&gt;2")&lt;5,"未達","")</f>
        <v>未達</v>
      </c>
      <c r="P9" s="43"/>
      <c r="Q9" s="41"/>
      <c r="R9" s="44"/>
      <c r="T9" s="518"/>
      <c r="U9" s="541"/>
      <c r="V9" s="542"/>
      <c r="W9" s="33" t="s">
        <v>177</v>
      </c>
      <c r="X9" s="34" t="s">
        <v>15</v>
      </c>
      <c r="Y9" s="45">
        <v>1</v>
      </c>
      <c r="Z9" s="36" t="s">
        <v>16</v>
      </c>
      <c r="AA9" s="515"/>
      <c r="AB9" s="338"/>
      <c r="AC9" s="38" t="str">
        <f t="shared" si="1"/>
        <v>-</v>
      </c>
      <c r="AD9" s="46">
        <f>IF(AB9="A",2,IF(AB9="B",2,IF(AB9="C",2,IF(AB9="N",2,))))</f>
        <v>0</v>
      </c>
      <c r="AE9" s="493"/>
      <c r="AF9" s="28"/>
      <c r="AG9" s="29"/>
      <c r="AH9" s="30"/>
      <c r="AI9" s="47"/>
      <c r="AJ9" s="48"/>
      <c r="AK9" s="159"/>
      <c r="AL9" s="74"/>
    </row>
    <row r="10" spans="1:38" ht="20.100000000000001" customHeight="1" x14ac:dyDescent="0.15">
      <c r="A10" s="518"/>
      <c r="B10" s="501"/>
      <c r="C10" s="502"/>
      <c r="D10" s="53" t="s">
        <v>26</v>
      </c>
      <c r="E10" s="54" t="s">
        <v>15</v>
      </c>
      <c r="F10" s="55">
        <v>1</v>
      </c>
      <c r="G10" s="56" t="s">
        <v>16</v>
      </c>
      <c r="H10" s="496"/>
      <c r="I10" s="339"/>
      <c r="J10" s="57" t="str">
        <f t="shared" si="0"/>
        <v>-</v>
      </c>
      <c r="K10" s="58">
        <f>IF(I10="A",4,IF(I10="B",4,IF(I10="C",4,IF(I10="N",4,))))</f>
        <v>0</v>
      </c>
      <c r="L10" s="493"/>
      <c r="M10" s="59" t="s">
        <v>15</v>
      </c>
      <c r="N10" s="60">
        <f>O81*F10</f>
        <v>0</v>
      </c>
      <c r="O10" s="61" t="s">
        <v>16</v>
      </c>
      <c r="P10" s="43"/>
      <c r="Q10" s="41"/>
      <c r="R10" s="44"/>
      <c r="S10" s="62"/>
      <c r="T10" s="518"/>
      <c r="U10" s="541"/>
      <c r="V10" s="542"/>
      <c r="W10" s="49" t="s">
        <v>178</v>
      </c>
      <c r="X10" s="63" t="s">
        <v>15</v>
      </c>
      <c r="Y10" s="45">
        <v>1</v>
      </c>
      <c r="Z10" s="64" t="s">
        <v>16</v>
      </c>
      <c r="AA10" s="515"/>
      <c r="AB10" s="338"/>
      <c r="AC10" s="38" t="str">
        <f t="shared" si="1"/>
        <v>-</v>
      </c>
      <c r="AD10" s="46">
        <f>IF(AB10="A",1,IF(AB10="B",1,IF(AB10="C",1,IF(AB10="N",1,))))</f>
        <v>0</v>
      </c>
      <c r="AE10" s="493"/>
      <c r="AF10" s="28"/>
      <c r="AG10" s="29"/>
      <c r="AH10" s="30"/>
      <c r="AI10" s="47"/>
      <c r="AJ10" s="48"/>
      <c r="AK10" s="159"/>
      <c r="AL10" s="368"/>
    </row>
    <row r="11" spans="1:38" ht="20.100000000000001" customHeight="1" x14ac:dyDescent="0.15">
      <c r="A11" s="518"/>
      <c r="B11" s="501"/>
      <c r="C11" s="502"/>
      <c r="D11" s="65" t="s">
        <v>168</v>
      </c>
      <c r="E11" s="66" t="s">
        <v>15</v>
      </c>
      <c r="F11" s="67">
        <v>0.5</v>
      </c>
      <c r="G11" s="68" t="s">
        <v>16</v>
      </c>
      <c r="H11" s="494" t="s">
        <v>27</v>
      </c>
      <c r="I11" s="340"/>
      <c r="J11" s="69" t="str">
        <f t="shared" si="0"/>
        <v>-</v>
      </c>
      <c r="K11" s="70">
        <f t="shared" si="3"/>
        <v>0</v>
      </c>
      <c r="L11" s="493"/>
      <c r="M11" s="71"/>
      <c r="N11" s="72">
        <f>P95</f>
        <v>0</v>
      </c>
      <c r="O11" s="52" t="str">
        <f>IF(COUNTIF(J11:J12,"&gt;2")&lt;1,"未達","")</f>
        <v>未達</v>
      </c>
      <c r="P11" s="546" t="str">
        <f>IF(Q12="-","-",IF(Q12&gt;5,"？",IF(Q12=5,"AAA",IF(Q12&gt;=4.5,"AA",IF(Q12&gt;=4,"A",IF(Q12&gt;=3.5,"B",IF(Q12&gt;=3,"C","？")))))))</f>
        <v>-</v>
      </c>
      <c r="Q11" s="547"/>
      <c r="R11" s="548"/>
      <c r="S11" s="62"/>
      <c r="T11" s="518"/>
      <c r="U11" s="541"/>
      <c r="V11" s="542"/>
      <c r="W11" s="53" t="s">
        <v>179</v>
      </c>
      <c r="X11" s="34" t="s">
        <v>15</v>
      </c>
      <c r="Y11" s="45">
        <v>1</v>
      </c>
      <c r="Z11" s="36" t="s">
        <v>16</v>
      </c>
      <c r="AA11" s="515"/>
      <c r="AB11" s="338"/>
      <c r="AC11" s="38" t="str">
        <f t="shared" si="1"/>
        <v>-</v>
      </c>
      <c r="AD11" s="46">
        <f t="shared" ref="AD11" si="4">IF(AB11="A",2,IF(AB11="B",2,IF(AB11="C",2,IF(AB11="N",2,))))</f>
        <v>0</v>
      </c>
      <c r="AE11" s="493"/>
      <c r="AF11" s="74"/>
      <c r="AG11" s="51">
        <f>AL82</f>
        <v>0</v>
      </c>
      <c r="AH11" s="52" t="str">
        <f>IF(COUNTIF(AC6:AC12,"&gt;2")&lt;7,"未達","")</f>
        <v>未達</v>
      </c>
      <c r="AI11" s="47"/>
      <c r="AJ11" s="48"/>
      <c r="AK11" s="159"/>
      <c r="AL11" s="74"/>
    </row>
    <row r="12" spans="1:38" ht="20.100000000000001" customHeight="1" thickBot="1" x14ac:dyDescent="0.2">
      <c r="A12" s="519"/>
      <c r="B12" s="503"/>
      <c r="C12" s="504"/>
      <c r="D12" s="75" t="s">
        <v>169</v>
      </c>
      <c r="E12" s="76" t="s">
        <v>15</v>
      </c>
      <c r="F12" s="77">
        <v>0.5</v>
      </c>
      <c r="G12" s="78" t="s">
        <v>16</v>
      </c>
      <c r="H12" s="545"/>
      <c r="I12" s="341"/>
      <c r="J12" s="79" t="str">
        <f t="shared" si="0"/>
        <v>-</v>
      </c>
      <c r="K12" s="70">
        <f t="shared" si="3"/>
        <v>0</v>
      </c>
      <c r="L12" s="80" t="s">
        <v>28</v>
      </c>
      <c r="M12" s="81" t="s">
        <v>15</v>
      </c>
      <c r="N12" s="82">
        <f>O94*F12</f>
        <v>0</v>
      </c>
      <c r="O12" s="83" t="s">
        <v>16</v>
      </c>
      <c r="P12" s="84" t="s">
        <v>15</v>
      </c>
      <c r="Q12" s="85" t="str">
        <f>IF(SUM(N10,N12)=0,"-",ROUND((N9*F10+N11*F11)/SUM(N10,N12),1))</f>
        <v>-</v>
      </c>
      <c r="R12" s="86" t="s">
        <v>16</v>
      </c>
      <c r="S12" s="62"/>
      <c r="T12" s="518"/>
      <c r="U12" s="541"/>
      <c r="V12" s="542"/>
      <c r="W12" s="53" t="s">
        <v>180</v>
      </c>
      <c r="X12" s="87" t="s">
        <v>15</v>
      </c>
      <c r="Y12" s="88">
        <v>1</v>
      </c>
      <c r="Z12" s="89" t="s">
        <v>16</v>
      </c>
      <c r="AA12" s="521"/>
      <c r="AB12" s="342"/>
      <c r="AC12" s="90" t="str">
        <f t="shared" si="1"/>
        <v>-</v>
      </c>
      <c r="AD12" s="91">
        <f t="shared" si="2"/>
        <v>0</v>
      </c>
      <c r="AE12" s="493"/>
      <c r="AF12" s="59" t="s">
        <v>15</v>
      </c>
      <c r="AG12" s="60">
        <f>AK81*Y10</f>
        <v>0</v>
      </c>
      <c r="AH12" s="61" t="s">
        <v>16</v>
      </c>
      <c r="AI12" s="47"/>
      <c r="AJ12" s="48"/>
      <c r="AK12" s="159"/>
      <c r="AL12" s="368"/>
    </row>
    <row r="13" spans="1:38" ht="20.100000000000001" customHeight="1" x14ac:dyDescent="0.15">
      <c r="A13" s="517" t="s">
        <v>29</v>
      </c>
      <c r="B13" s="549" t="s">
        <v>30</v>
      </c>
      <c r="C13" s="500"/>
      <c r="D13" s="325" t="s">
        <v>164</v>
      </c>
      <c r="E13" s="326" t="s">
        <v>15</v>
      </c>
      <c r="F13" s="327">
        <v>1</v>
      </c>
      <c r="G13" s="328" t="s">
        <v>16</v>
      </c>
      <c r="H13" s="37" t="s">
        <v>31</v>
      </c>
      <c r="I13" s="329"/>
      <c r="J13" s="330" t="str">
        <f t="shared" si="0"/>
        <v>-</v>
      </c>
      <c r="K13" s="27">
        <f t="shared" si="3"/>
        <v>0</v>
      </c>
      <c r="L13" s="92">
        <f>SUM(K13:K14)</f>
        <v>0</v>
      </c>
      <c r="M13" s="50"/>
      <c r="N13" s="73">
        <f>P107</f>
        <v>0</v>
      </c>
      <c r="O13" s="52" t="str">
        <f>IF(COUNTIF(J13:J14,"&gt;2")&lt;1,"未達","")</f>
        <v>未達</v>
      </c>
      <c r="P13" s="546" t="str">
        <f>IF(Q14="-","-",IF(Q14&gt;5,"？",IF(Q14=5,"AAA",IF(Q14&gt;=4.5,"AA",IF(Q14&gt;=4,"A",IF(Q14&gt;=3.5,"B",IF(Q14&gt;=3,"C","？")))))))</f>
        <v>-</v>
      </c>
      <c r="Q13" s="547"/>
      <c r="R13" s="548"/>
      <c r="S13" s="62"/>
      <c r="T13" s="518"/>
      <c r="U13" s="541"/>
      <c r="V13" s="542"/>
      <c r="W13" s="346"/>
      <c r="X13" s="66" t="s">
        <v>15</v>
      </c>
      <c r="Y13" s="67">
        <v>1</v>
      </c>
      <c r="Z13" s="93" t="s">
        <v>16</v>
      </c>
      <c r="AA13" s="514" t="s">
        <v>204</v>
      </c>
      <c r="AB13" s="343"/>
      <c r="AC13" s="94" t="str">
        <f t="shared" si="1"/>
        <v>-</v>
      </c>
      <c r="AD13" s="95">
        <f t="shared" si="2"/>
        <v>0</v>
      </c>
      <c r="AE13" s="493"/>
      <c r="AF13" s="28"/>
      <c r="AG13" s="29"/>
      <c r="AH13" s="30"/>
      <c r="AI13" s="47"/>
      <c r="AJ13" s="48"/>
      <c r="AK13" s="159"/>
      <c r="AL13" s="368"/>
    </row>
    <row r="14" spans="1:38" ht="20.100000000000001" customHeight="1" thickBot="1" x14ac:dyDescent="0.2">
      <c r="A14" s="519"/>
      <c r="B14" s="550"/>
      <c r="C14" s="504"/>
      <c r="D14" s="331" t="s">
        <v>165</v>
      </c>
      <c r="E14" s="332" t="s">
        <v>48</v>
      </c>
      <c r="F14" s="333">
        <v>1</v>
      </c>
      <c r="G14" s="334" t="s">
        <v>49</v>
      </c>
      <c r="H14" s="335" t="s">
        <v>166</v>
      </c>
      <c r="I14" s="336"/>
      <c r="J14" s="96" t="str">
        <f t="shared" si="0"/>
        <v>-</v>
      </c>
      <c r="K14" s="97">
        <f t="shared" si="3"/>
        <v>0</v>
      </c>
      <c r="L14" s="98" t="s">
        <v>32</v>
      </c>
      <c r="M14" s="81" t="s">
        <v>15</v>
      </c>
      <c r="N14" s="82">
        <f>O106*F13</f>
        <v>0</v>
      </c>
      <c r="O14" s="83" t="s">
        <v>16</v>
      </c>
      <c r="P14" s="84" t="s">
        <v>15</v>
      </c>
      <c r="Q14" s="85" t="str">
        <f>IF(SUM(N14)=0,"-",ROUND((N13*F13)/SUM(N14),1))</f>
        <v>-</v>
      </c>
      <c r="R14" s="86" t="s">
        <v>16</v>
      </c>
      <c r="S14" s="62"/>
      <c r="T14" s="518"/>
      <c r="U14" s="541"/>
      <c r="V14" s="542"/>
      <c r="W14" s="347"/>
      <c r="X14" s="87" t="s">
        <v>15</v>
      </c>
      <c r="Y14" s="99">
        <v>1</v>
      </c>
      <c r="Z14" s="100" t="s">
        <v>16</v>
      </c>
      <c r="AA14" s="515"/>
      <c r="AB14" s="338"/>
      <c r="AC14" s="38" t="str">
        <f t="shared" si="1"/>
        <v>-</v>
      </c>
      <c r="AD14" s="46">
        <f t="shared" si="2"/>
        <v>0</v>
      </c>
      <c r="AE14" s="493"/>
      <c r="AF14" s="101"/>
      <c r="AG14" s="29"/>
      <c r="AH14" s="29"/>
      <c r="AI14" s="47"/>
      <c r="AJ14" s="48"/>
      <c r="AK14" s="159"/>
      <c r="AL14" s="368"/>
    </row>
    <row r="15" spans="1:38" ht="20.100000000000001" customHeight="1" x14ac:dyDescent="0.15">
      <c r="A15" s="517" t="s">
        <v>33</v>
      </c>
      <c r="B15" s="499" t="s">
        <v>34</v>
      </c>
      <c r="C15" s="500"/>
      <c r="D15" s="505" t="s">
        <v>170</v>
      </c>
      <c r="E15" s="507" t="s">
        <v>15</v>
      </c>
      <c r="F15" s="509">
        <v>1</v>
      </c>
      <c r="G15" s="511" t="s">
        <v>16</v>
      </c>
      <c r="H15" s="513" t="s">
        <v>35</v>
      </c>
      <c r="I15" s="486"/>
      <c r="J15" s="488" t="str">
        <f t="shared" si="0"/>
        <v>-</v>
      </c>
      <c r="K15" s="490">
        <f>IF(I15="A",2,IF(I15="B",2,IF(I15="C",2,IF(I15="N",2,))))</f>
        <v>0</v>
      </c>
      <c r="L15" s="492">
        <f>SUM(K15:K21)</f>
        <v>0</v>
      </c>
      <c r="M15" s="102"/>
      <c r="N15" s="51">
        <f>P119</f>
        <v>0</v>
      </c>
      <c r="O15" s="52" t="str">
        <f>IF(COUNTIF(J15:J16,"&gt;2")&lt;1,"未達","")</f>
        <v>未達</v>
      </c>
      <c r="P15" s="22"/>
      <c r="Q15" s="20"/>
      <c r="R15" s="23"/>
      <c r="S15" s="62"/>
      <c r="T15" s="518"/>
      <c r="U15" s="541"/>
      <c r="V15" s="542"/>
      <c r="W15" s="348"/>
      <c r="X15" s="34" t="s">
        <v>15</v>
      </c>
      <c r="Y15" s="35">
        <v>1</v>
      </c>
      <c r="Z15" s="103" t="s">
        <v>36</v>
      </c>
      <c r="AA15" s="515"/>
      <c r="AB15" s="338"/>
      <c r="AC15" s="38" t="str">
        <f t="shared" si="1"/>
        <v>-</v>
      </c>
      <c r="AD15" s="46">
        <f t="shared" si="2"/>
        <v>0</v>
      </c>
      <c r="AE15" s="493"/>
      <c r="AF15" s="101"/>
      <c r="AG15" s="29"/>
      <c r="AH15" s="29"/>
      <c r="AI15" s="47"/>
      <c r="AJ15" s="48"/>
      <c r="AK15" s="159"/>
      <c r="AL15" s="368"/>
    </row>
    <row r="16" spans="1:38" ht="20.100000000000001" customHeight="1" x14ac:dyDescent="0.15">
      <c r="A16" s="518"/>
      <c r="B16" s="501"/>
      <c r="C16" s="502"/>
      <c r="D16" s="506"/>
      <c r="E16" s="508"/>
      <c r="F16" s="510"/>
      <c r="G16" s="512"/>
      <c r="H16" s="496"/>
      <c r="I16" s="487"/>
      <c r="J16" s="489"/>
      <c r="K16" s="491"/>
      <c r="L16" s="493"/>
      <c r="M16" s="104" t="s">
        <v>15</v>
      </c>
      <c r="N16" s="105">
        <f>O118*F15</f>
        <v>0</v>
      </c>
      <c r="O16" s="106" t="s">
        <v>16</v>
      </c>
      <c r="P16" s="107"/>
      <c r="Q16" s="108"/>
      <c r="R16" s="109"/>
      <c r="S16" s="62"/>
      <c r="T16" s="518"/>
      <c r="U16" s="541"/>
      <c r="V16" s="542"/>
      <c r="W16" s="347"/>
      <c r="X16" s="87" t="s">
        <v>15</v>
      </c>
      <c r="Y16" s="99">
        <v>1</v>
      </c>
      <c r="Z16" s="100" t="s">
        <v>16</v>
      </c>
      <c r="AA16" s="515"/>
      <c r="AB16" s="338"/>
      <c r="AC16" s="38" t="str">
        <f t="shared" si="1"/>
        <v>-</v>
      </c>
      <c r="AD16" s="46">
        <f t="shared" si="2"/>
        <v>0</v>
      </c>
      <c r="AE16" s="493"/>
      <c r="AI16" s="47"/>
      <c r="AJ16" s="48"/>
      <c r="AK16" s="159"/>
      <c r="AL16" s="368"/>
    </row>
    <row r="17" spans="1:38" ht="20.100000000000001" customHeight="1" x14ac:dyDescent="0.15">
      <c r="A17" s="518"/>
      <c r="B17" s="501"/>
      <c r="C17" s="502"/>
      <c r="D17" s="65" t="s">
        <v>171</v>
      </c>
      <c r="E17" s="63" t="s">
        <v>15</v>
      </c>
      <c r="F17" s="110">
        <v>0.5</v>
      </c>
      <c r="G17" s="64" t="s">
        <v>16</v>
      </c>
      <c r="H17" s="494" t="s">
        <v>27</v>
      </c>
      <c r="I17" s="340"/>
      <c r="J17" s="94" t="str">
        <f t="shared" si="0"/>
        <v>-</v>
      </c>
      <c r="K17" s="111">
        <f t="shared" si="3"/>
        <v>0</v>
      </c>
      <c r="L17" s="493"/>
      <c r="M17" s="112"/>
      <c r="N17" s="113"/>
      <c r="O17" s="114"/>
      <c r="P17" s="107"/>
      <c r="Q17" s="108"/>
      <c r="R17" s="109"/>
      <c r="S17" s="62"/>
      <c r="T17" s="518"/>
      <c r="U17" s="541"/>
      <c r="V17" s="542"/>
      <c r="W17" s="348"/>
      <c r="X17" s="34" t="s">
        <v>15</v>
      </c>
      <c r="Y17" s="35">
        <v>1</v>
      </c>
      <c r="Z17" s="103" t="s">
        <v>16</v>
      </c>
      <c r="AA17" s="515"/>
      <c r="AB17" s="338"/>
      <c r="AC17" s="38" t="str">
        <f t="shared" si="1"/>
        <v>-</v>
      </c>
      <c r="AD17" s="46">
        <f t="shared" si="2"/>
        <v>0</v>
      </c>
      <c r="AE17" s="493"/>
      <c r="AI17" s="47"/>
      <c r="AJ17" s="48"/>
      <c r="AK17" s="159"/>
      <c r="AL17" s="368"/>
    </row>
    <row r="18" spans="1:38" ht="20.100000000000001" customHeight="1" x14ac:dyDescent="0.15">
      <c r="A18" s="518"/>
      <c r="B18" s="501"/>
      <c r="C18" s="502"/>
      <c r="D18" s="115" t="s">
        <v>172</v>
      </c>
      <c r="E18" s="34" t="s">
        <v>15</v>
      </c>
      <c r="F18" s="116">
        <v>0.5</v>
      </c>
      <c r="G18" s="36" t="s">
        <v>16</v>
      </c>
      <c r="H18" s="495"/>
      <c r="I18" s="338"/>
      <c r="J18" s="38" t="str">
        <f t="shared" si="0"/>
        <v>-</v>
      </c>
      <c r="K18" s="46">
        <f t="shared" si="3"/>
        <v>0</v>
      </c>
      <c r="L18" s="493"/>
      <c r="M18" s="50"/>
      <c r="N18" s="51">
        <f>P131</f>
        <v>0</v>
      </c>
      <c r="O18" s="52" t="str">
        <f>IF(COUNTIF(J17:J19,"&gt;2")&lt;1,"未達","")</f>
        <v>未達</v>
      </c>
      <c r="P18" s="107"/>
      <c r="Q18" s="108"/>
      <c r="R18" s="109"/>
      <c r="S18" s="62"/>
      <c r="T18" s="518"/>
      <c r="U18" s="541"/>
      <c r="V18" s="542"/>
      <c r="W18" s="349"/>
      <c r="X18" s="63" t="s">
        <v>15</v>
      </c>
      <c r="Y18" s="45">
        <v>1</v>
      </c>
      <c r="Z18" s="117" t="s">
        <v>16</v>
      </c>
      <c r="AA18" s="515"/>
      <c r="AB18" s="343"/>
      <c r="AC18" s="94" t="str">
        <f t="shared" si="1"/>
        <v>-</v>
      </c>
      <c r="AD18" s="118">
        <f t="shared" si="2"/>
        <v>0</v>
      </c>
      <c r="AE18" s="493"/>
      <c r="AF18" s="74"/>
      <c r="AG18" s="51">
        <f>AL94</f>
        <v>0</v>
      </c>
      <c r="AH18" s="52" t="str">
        <f>IF(AD13+AD14+AD15+AD16+AD17+AD18+AD19&lt;10,"未達","")</f>
        <v>未達</v>
      </c>
      <c r="AI18" s="47"/>
      <c r="AJ18" s="48"/>
      <c r="AK18" s="159"/>
      <c r="AL18" s="368"/>
    </row>
    <row r="19" spans="1:38" ht="20.100000000000001" customHeight="1" x14ac:dyDescent="0.15">
      <c r="A19" s="518"/>
      <c r="B19" s="501"/>
      <c r="C19" s="502"/>
      <c r="D19" s="53" t="s">
        <v>173</v>
      </c>
      <c r="E19" s="54" t="s">
        <v>15</v>
      </c>
      <c r="F19" s="119">
        <v>0.5</v>
      </c>
      <c r="G19" s="56" t="s">
        <v>16</v>
      </c>
      <c r="H19" s="496"/>
      <c r="I19" s="342"/>
      <c r="J19" s="57" t="str">
        <f t="shared" si="0"/>
        <v>-</v>
      </c>
      <c r="K19" s="120">
        <f t="shared" si="3"/>
        <v>0</v>
      </c>
      <c r="L19" s="493"/>
      <c r="M19" s="59" t="s">
        <v>15</v>
      </c>
      <c r="N19" s="60">
        <f>O130*F19</f>
        <v>0</v>
      </c>
      <c r="O19" s="61" t="s">
        <v>16</v>
      </c>
      <c r="P19" s="107"/>
      <c r="Q19" s="108"/>
      <c r="R19" s="109"/>
      <c r="S19" s="62"/>
      <c r="T19" s="518"/>
      <c r="U19" s="541"/>
      <c r="V19" s="542"/>
      <c r="W19" s="350"/>
      <c r="X19" s="87" t="s">
        <v>15</v>
      </c>
      <c r="Y19" s="99">
        <v>1</v>
      </c>
      <c r="Z19" s="100" t="s">
        <v>16</v>
      </c>
      <c r="AA19" s="521"/>
      <c r="AB19" s="336"/>
      <c r="AC19" s="57" t="str">
        <f t="shared" si="1"/>
        <v>-</v>
      </c>
      <c r="AD19" s="111">
        <f t="shared" si="2"/>
        <v>0</v>
      </c>
      <c r="AE19" s="493"/>
      <c r="AF19" s="59" t="s">
        <v>15</v>
      </c>
      <c r="AG19" s="60">
        <f>AK93*Y17</f>
        <v>0</v>
      </c>
      <c r="AH19" s="61" t="s">
        <v>16</v>
      </c>
      <c r="AI19" s="47"/>
      <c r="AJ19" s="48"/>
      <c r="AK19" s="159"/>
      <c r="AL19" s="368"/>
    </row>
    <row r="20" spans="1:38" ht="20.100000000000001" customHeight="1" x14ac:dyDescent="0.15">
      <c r="A20" s="518"/>
      <c r="B20" s="501"/>
      <c r="C20" s="502"/>
      <c r="D20" s="324" t="s">
        <v>37</v>
      </c>
      <c r="E20" s="63" t="s">
        <v>15</v>
      </c>
      <c r="F20" s="110">
        <v>0.5</v>
      </c>
      <c r="G20" s="64" t="s">
        <v>16</v>
      </c>
      <c r="H20" s="497" t="s">
        <v>186</v>
      </c>
      <c r="I20" s="340"/>
      <c r="J20" s="69" t="str">
        <f t="shared" si="0"/>
        <v>-</v>
      </c>
      <c r="K20" s="111">
        <f t="shared" si="3"/>
        <v>0</v>
      </c>
      <c r="L20" s="493"/>
      <c r="M20" s="50"/>
      <c r="N20" s="72">
        <f>P143</f>
        <v>0</v>
      </c>
      <c r="O20" s="52" t="str">
        <f>IF(COUNTIF(J20:J21,"&gt;2")&lt;2,"未達","")</f>
        <v>未達</v>
      </c>
      <c r="P20" s="462" t="str">
        <f>IF(Q21="-","-",IF(Q21&gt;5,"？",IF(Q21=5,"AAA",IF(Q21&gt;=4.5,"AA",IF(Q21&gt;=4,"A",IF(Q21&gt;=3.5,"B",IF(Q21&gt;=3,"C","？")))))))</f>
        <v>-</v>
      </c>
      <c r="Q20" s="463"/>
      <c r="R20" s="464"/>
      <c r="S20" s="62"/>
      <c r="T20" s="518"/>
      <c r="U20" s="541"/>
      <c r="V20" s="542"/>
      <c r="W20" s="65" t="s">
        <v>38</v>
      </c>
      <c r="X20" s="66" t="s">
        <v>15</v>
      </c>
      <c r="Y20" s="67">
        <v>1</v>
      </c>
      <c r="Z20" s="93" t="s">
        <v>16</v>
      </c>
      <c r="AA20" s="514" t="s">
        <v>39</v>
      </c>
      <c r="AB20" s="340"/>
      <c r="AC20" s="69" t="str">
        <f t="shared" si="1"/>
        <v>-</v>
      </c>
      <c r="AD20" s="121">
        <f t="shared" si="2"/>
        <v>0</v>
      </c>
      <c r="AE20" s="493"/>
      <c r="AF20" s="122"/>
      <c r="AG20" s="123"/>
      <c r="AH20" s="124"/>
      <c r="AI20" s="47"/>
      <c r="AJ20" s="48"/>
      <c r="AK20" s="159"/>
      <c r="AL20" s="368"/>
    </row>
    <row r="21" spans="1:38" ht="20.100000000000001" customHeight="1" thickBot="1" x14ac:dyDescent="0.2">
      <c r="A21" s="519"/>
      <c r="B21" s="503"/>
      <c r="C21" s="504"/>
      <c r="D21" s="337" t="s">
        <v>40</v>
      </c>
      <c r="E21" s="76" t="s">
        <v>15</v>
      </c>
      <c r="F21" s="77">
        <v>0.5</v>
      </c>
      <c r="G21" s="78" t="s">
        <v>16</v>
      </c>
      <c r="H21" s="498"/>
      <c r="I21" s="341"/>
      <c r="J21" s="79" t="str">
        <f t="shared" si="0"/>
        <v>-</v>
      </c>
      <c r="K21" s="125">
        <f t="shared" si="3"/>
        <v>0</v>
      </c>
      <c r="L21" s="98" t="s">
        <v>41</v>
      </c>
      <c r="M21" s="81" t="s">
        <v>15</v>
      </c>
      <c r="N21" s="82">
        <f>O142*F21</f>
        <v>0</v>
      </c>
      <c r="O21" s="83" t="s">
        <v>16</v>
      </c>
      <c r="P21" s="84" t="s">
        <v>15</v>
      </c>
      <c r="Q21" s="85" t="str">
        <f>IF((N16+N19+N21)=0,"-",IF(OR(J15="-",J15="？"),ROUND((N18*F18+N20*F20)/(N19+N21),1),ROUND((J15*F15+N18*F18+N20*F20)/(N16+N19+N21),1)))</f>
        <v>-</v>
      </c>
      <c r="R21" s="86" t="s">
        <v>16</v>
      </c>
      <c r="S21" s="62"/>
      <c r="T21" s="518"/>
      <c r="U21" s="541"/>
      <c r="V21" s="542"/>
      <c r="W21" s="115" t="s">
        <v>42</v>
      </c>
      <c r="X21" s="63" t="s">
        <v>15</v>
      </c>
      <c r="Y21" s="45">
        <v>1</v>
      </c>
      <c r="Z21" s="64" t="s">
        <v>16</v>
      </c>
      <c r="AA21" s="515"/>
      <c r="AB21" s="343"/>
      <c r="AC21" s="94" t="str">
        <f t="shared" si="1"/>
        <v>-</v>
      </c>
      <c r="AD21" s="95">
        <f t="shared" si="2"/>
        <v>0</v>
      </c>
      <c r="AE21" s="493"/>
      <c r="AF21" s="74"/>
      <c r="AG21" s="51"/>
      <c r="AH21" s="126"/>
      <c r="AI21" s="127"/>
      <c r="AJ21" s="128"/>
      <c r="AK21" s="166"/>
      <c r="AL21" s="368"/>
    </row>
    <row r="22" spans="1:38" ht="20.100000000000001" customHeight="1" x14ac:dyDescent="0.15">
      <c r="A22" s="517" t="s">
        <v>43</v>
      </c>
      <c r="B22" s="499" t="s">
        <v>44</v>
      </c>
      <c r="C22" s="500"/>
      <c r="D22" s="24" t="s">
        <v>45</v>
      </c>
      <c r="E22" s="14" t="s">
        <v>15</v>
      </c>
      <c r="F22" s="130">
        <v>1</v>
      </c>
      <c r="G22" s="16" t="s">
        <v>16</v>
      </c>
      <c r="H22" s="520" t="s">
        <v>46</v>
      </c>
      <c r="I22" s="329"/>
      <c r="J22" s="17" t="str">
        <f t="shared" si="0"/>
        <v>-</v>
      </c>
      <c r="K22" s="131">
        <f t="shared" si="3"/>
        <v>0</v>
      </c>
      <c r="L22" s="492">
        <f>SUM(K22:K67)</f>
        <v>0</v>
      </c>
      <c r="M22" s="19"/>
      <c r="N22" s="20"/>
      <c r="O22" s="21"/>
      <c r="P22" s="132"/>
      <c r="Q22" s="133"/>
      <c r="R22" s="134"/>
      <c r="S22" s="62"/>
      <c r="T22" s="518"/>
      <c r="U22" s="541"/>
      <c r="V22" s="542"/>
      <c r="W22" s="135" t="s">
        <v>47</v>
      </c>
      <c r="X22" s="136" t="s">
        <v>48</v>
      </c>
      <c r="Y22" s="88">
        <v>1</v>
      </c>
      <c r="Z22" s="137" t="s">
        <v>49</v>
      </c>
      <c r="AA22" s="515"/>
      <c r="AB22" s="336"/>
      <c r="AC22" s="138" t="str">
        <f t="shared" si="1"/>
        <v>-</v>
      </c>
      <c r="AD22" s="46">
        <f t="shared" si="2"/>
        <v>0</v>
      </c>
      <c r="AE22" s="493"/>
      <c r="AF22" s="74"/>
      <c r="AG22" s="51">
        <f>AL106</f>
        <v>0</v>
      </c>
      <c r="AH22" s="52" t="str">
        <f>IF(COUNTIF(AC20:AC23,"&gt;2")&lt;1,"未達","")</f>
        <v>未達</v>
      </c>
      <c r="AI22" s="462" t="str">
        <f>IF(AJ23="-","-",IF(AJ23&gt;5,"？",IF(AJ23=5,"AAA",IF(AJ23&gt;=4.5,"AA",IF(AJ23&gt;=4,"A",IF(AJ23&gt;=3.5,"B",IF(AJ23&gt;=3,"C","？")))))))</f>
        <v>-</v>
      </c>
      <c r="AJ22" s="463"/>
      <c r="AK22" s="464"/>
      <c r="AL22" s="368"/>
    </row>
    <row r="23" spans="1:38" ht="20.100000000000001" customHeight="1" thickBot="1" x14ac:dyDescent="0.2">
      <c r="A23" s="518"/>
      <c r="B23" s="501"/>
      <c r="C23" s="502"/>
      <c r="D23" s="139" t="s">
        <v>50</v>
      </c>
      <c r="E23" s="63" t="s">
        <v>48</v>
      </c>
      <c r="F23" s="140">
        <v>1</v>
      </c>
      <c r="G23" s="64" t="s">
        <v>49</v>
      </c>
      <c r="H23" s="515"/>
      <c r="I23" s="343"/>
      <c r="J23" s="141" t="str">
        <f t="shared" si="0"/>
        <v>-</v>
      </c>
      <c r="K23" s="131">
        <f t="shared" si="3"/>
        <v>0</v>
      </c>
      <c r="L23" s="493"/>
      <c r="M23" s="40"/>
      <c r="N23" s="41"/>
      <c r="O23" s="42"/>
      <c r="P23" s="142"/>
      <c r="Q23" s="143"/>
      <c r="R23" s="144"/>
      <c r="S23" s="62"/>
      <c r="T23" s="519"/>
      <c r="U23" s="543"/>
      <c r="V23" s="544"/>
      <c r="W23" s="145" t="s">
        <v>51</v>
      </c>
      <c r="X23" s="76" t="s">
        <v>15</v>
      </c>
      <c r="Y23" s="146">
        <v>1</v>
      </c>
      <c r="Z23" s="78" t="s">
        <v>16</v>
      </c>
      <c r="AA23" s="516"/>
      <c r="AB23" s="341"/>
      <c r="AC23" s="79" t="str">
        <f t="shared" si="1"/>
        <v>-</v>
      </c>
      <c r="AD23" s="118">
        <f t="shared" si="2"/>
        <v>0</v>
      </c>
      <c r="AE23" s="98" t="s">
        <v>52</v>
      </c>
      <c r="AF23" s="81" t="s">
        <v>15</v>
      </c>
      <c r="AG23" s="82">
        <f>AK105*Y23</f>
        <v>0</v>
      </c>
      <c r="AH23" s="83" t="s">
        <v>16</v>
      </c>
      <c r="AI23" s="147" t="s">
        <v>15</v>
      </c>
      <c r="AJ23" s="148" t="str">
        <f>IF((AG12+AG19+AG23)=0,"-",ROUND((AG11*Y12+AG18*Y19+AG22*Y21)/(AG12+AG19+AG23),1))</f>
        <v>-</v>
      </c>
      <c r="AK23" s="179" t="s">
        <v>16</v>
      </c>
      <c r="AL23" s="368"/>
    </row>
    <row r="24" spans="1:38" ht="20.100000000000001" customHeight="1" x14ac:dyDescent="0.15">
      <c r="A24" s="518"/>
      <c r="B24" s="501"/>
      <c r="C24" s="502"/>
      <c r="D24" s="33" t="s">
        <v>53</v>
      </c>
      <c r="E24" s="34" t="s">
        <v>48</v>
      </c>
      <c r="F24" s="149">
        <v>1</v>
      </c>
      <c r="G24" s="36" t="s">
        <v>49</v>
      </c>
      <c r="H24" s="515"/>
      <c r="I24" s="338"/>
      <c r="J24" s="38" t="str">
        <f t="shared" si="0"/>
        <v>-</v>
      </c>
      <c r="K24" s="46">
        <f t="shared" si="3"/>
        <v>0</v>
      </c>
      <c r="L24" s="493"/>
      <c r="M24" s="40"/>
      <c r="N24" s="41"/>
      <c r="O24" s="42"/>
      <c r="P24" s="142"/>
      <c r="Q24" s="143"/>
      <c r="R24" s="144"/>
      <c r="S24" s="62"/>
      <c r="T24" s="517" t="s">
        <v>54</v>
      </c>
      <c r="U24" s="539" t="s">
        <v>55</v>
      </c>
      <c r="V24" s="540"/>
      <c r="W24" s="150" t="s">
        <v>26</v>
      </c>
      <c r="X24" s="14" t="s">
        <v>15</v>
      </c>
      <c r="Y24" s="151">
        <v>1</v>
      </c>
      <c r="Z24" s="16" t="s">
        <v>16</v>
      </c>
      <c r="AA24" s="520" t="s">
        <v>17</v>
      </c>
      <c r="AB24" s="152">
        <f>I10</f>
        <v>0</v>
      </c>
      <c r="AC24" s="26" t="str">
        <f t="shared" si="1"/>
        <v>？</v>
      </c>
      <c r="AD24" s="153" t="s">
        <v>56</v>
      </c>
      <c r="AE24" s="492">
        <f>SUM(AD24:AD33)</f>
        <v>0</v>
      </c>
      <c r="AF24" s="154"/>
      <c r="AG24" s="155"/>
      <c r="AH24" s="156"/>
      <c r="AI24" s="31"/>
      <c r="AJ24" s="32"/>
      <c r="AK24" s="157"/>
      <c r="AL24" s="368"/>
    </row>
    <row r="25" spans="1:38" ht="20.100000000000001" customHeight="1" x14ac:dyDescent="0.15">
      <c r="A25" s="518"/>
      <c r="B25" s="501"/>
      <c r="C25" s="502"/>
      <c r="D25" s="49" t="s">
        <v>57</v>
      </c>
      <c r="E25" s="34" t="s">
        <v>48</v>
      </c>
      <c r="F25" s="149">
        <v>1</v>
      </c>
      <c r="G25" s="36" t="s">
        <v>49</v>
      </c>
      <c r="H25" s="515"/>
      <c r="I25" s="338"/>
      <c r="J25" s="38" t="str">
        <f t="shared" si="0"/>
        <v>-</v>
      </c>
      <c r="K25" s="46">
        <f t="shared" si="3"/>
        <v>0</v>
      </c>
      <c r="L25" s="493"/>
      <c r="P25" s="142"/>
      <c r="Q25" s="143"/>
      <c r="R25" s="144"/>
      <c r="S25" s="62"/>
      <c r="T25" s="518"/>
      <c r="U25" s="541"/>
      <c r="V25" s="542"/>
      <c r="W25" s="49" t="s">
        <v>58</v>
      </c>
      <c r="X25" s="34" t="s">
        <v>15</v>
      </c>
      <c r="Y25" s="35">
        <v>1</v>
      </c>
      <c r="Z25" s="36" t="s">
        <v>16</v>
      </c>
      <c r="AA25" s="515"/>
      <c r="AB25" s="338"/>
      <c r="AC25" s="38" t="str">
        <f t="shared" si="1"/>
        <v>-</v>
      </c>
      <c r="AD25" s="46">
        <f t="shared" ref="AD25" si="5">IF(AB25="A",2,IF(AB25="B",2,IF(AB25="C",2,IF(AB25="N",2,))))</f>
        <v>0</v>
      </c>
      <c r="AE25" s="493"/>
      <c r="AF25" s="28"/>
      <c r="AG25" s="29"/>
      <c r="AH25" s="30"/>
      <c r="AI25" s="47"/>
      <c r="AJ25" s="48"/>
      <c r="AK25" s="159"/>
      <c r="AL25" s="368"/>
    </row>
    <row r="26" spans="1:38" ht="20.100000000000001" customHeight="1" x14ac:dyDescent="0.15">
      <c r="A26" s="518"/>
      <c r="B26" s="501"/>
      <c r="C26" s="502"/>
      <c r="D26" s="53" t="s">
        <v>59</v>
      </c>
      <c r="E26" s="87" t="s">
        <v>48</v>
      </c>
      <c r="F26" s="160">
        <v>1</v>
      </c>
      <c r="G26" s="89" t="s">
        <v>49</v>
      </c>
      <c r="H26" s="515"/>
      <c r="I26" s="344"/>
      <c r="J26" s="57" t="str">
        <f t="shared" si="0"/>
        <v>-</v>
      </c>
      <c r="K26" s="131">
        <f t="shared" si="3"/>
        <v>0</v>
      </c>
      <c r="L26" s="493"/>
      <c r="M26" s="50"/>
      <c r="N26" s="51">
        <f>P155</f>
        <v>0</v>
      </c>
      <c r="O26" s="52" t="str">
        <f>IF(COUNTIF(J22:J27,"&gt;2")&lt;6,"未達","")</f>
        <v>未達</v>
      </c>
      <c r="P26" s="142"/>
      <c r="Q26" s="143"/>
      <c r="R26" s="144"/>
      <c r="S26" s="62"/>
      <c r="T26" s="518"/>
      <c r="U26" s="541"/>
      <c r="V26" s="542"/>
      <c r="W26" s="115" t="s">
        <v>60</v>
      </c>
      <c r="X26" s="34" t="s">
        <v>61</v>
      </c>
      <c r="Y26" s="35">
        <v>1</v>
      </c>
      <c r="Z26" s="36" t="s">
        <v>21</v>
      </c>
      <c r="AA26" s="515"/>
      <c r="AB26" s="338"/>
      <c r="AC26" s="38" t="str">
        <f t="shared" si="1"/>
        <v>-</v>
      </c>
      <c r="AD26" s="46">
        <f t="shared" si="2"/>
        <v>0</v>
      </c>
      <c r="AE26" s="493"/>
      <c r="AF26" s="28"/>
      <c r="AG26" s="29"/>
      <c r="AH26" s="30"/>
      <c r="AI26" s="47"/>
      <c r="AJ26" s="48"/>
      <c r="AK26" s="159"/>
      <c r="AL26" s="368"/>
    </row>
    <row r="27" spans="1:38" ht="20.100000000000001" customHeight="1" x14ac:dyDescent="0.15">
      <c r="A27" s="518"/>
      <c r="B27" s="501"/>
      <c r="C27" s="502"/>
      <c r="D27" s="161" t="s">
        <v>62</v>
      </c>
      <c r="E27" s="54" t="s">
        <v>63</v>
      </c>
      <c r="F27" s="162">
        <v>1</v>
      </c>
      <c r="G27" s="163" t="s">
        <v>64</v>
      </c>
      <c r="H27" s="521"/>
      <c r="I27" s="342"/>
      <c r="J27" s="90" t="str">
        <f t="shared" si="0"/>
        <v>-</v>
      </c>
      <c r="K27" s="91">
        <f>IF(I27="A",3,IF(I27="B",3,IF(I27="C",3,IF(I27="N",3,))))</f>
        <v>0</v>
      </c>
      <c r="L27" s="493"/>
      <c r="M27" s="59" t="s">
        <v>65</v>
      </c>
      <c r="N27" s="60">
        <f>O154*F27</f>
        <v>0</v>
      </c>
      <c r="O27" s="61" t="s">
        <v>64</v>
      </c>
      <c r="P27" s="142"/>
      <c r="Q27" s="143"/>
      <c r="R27" s="144"/>
      <c r="S27" s="62"/>
      <c r="T27" s="518"/>
      <c r="U27" s="541"/>
      <c r="V27" s="542"/>
      <c r="W27" s="115" t="s">
        <v>66</v>
      </c>
      <c r="X27" s="34" t="s">
        <v>65</v>
      </c>
      <c r="Y27" s="35">
        <v>1</v>
      </c>
      <c r="Z27" s="36" t="s">
        <v>64</v>
      </c>
      <c r="AA27" s="515"/>
      <c r="AB27" s="338"/>
      <c r="AC27" s="38" t="str">
        <f t="shared" si="1"/>
        <v>-</v>
      </c>
      <c r="AD27" s="46">
        <f>IF(AB27="A",2,IF(AB27="B",2,IF(AB27="C",2,IF(AB27="N",2,))))</f>
        <v>0</v>
      </c>
      <c r="AE27" s="493"/>
      <c r="AF27" s="28"/>
      <c r="AG27" s="29"/>
      <c r="AH27" s="30"/>
      <c r="AI27" s="47"/>
      <c r="AJ27" s="48"/>
      <c r="AK27" s="159"/>
      <c r="AL27" s="368"/>
    </row>
    <row r="28" spans="1:38" ht="20.100000000000001" customHeight="1" x14ac:dyDescent="0.15">
      <c r="A28" s="518"/>
      <c r="B28" s="501"/>
      <c r="C28" s="502"/>
      <c r="D28" s="33" t="s">
        <v>67</v>
      </c>
      <c r="E28" s="34" t="s">
        <v>65</v>
      </c>
      <c r="F28" s="149">
        <v>0.5</v>
      </c>
      <c r="G28" s="36" t="s">
        <v>64</v>
      </c>
      <c r="H28" s="552" t="s">
        <v>68</v>
      </c>
      <c r="I28" s="343"/>
      <c r="J28" s="94" t="str">
        <f t="shared" si="0"/>
        <v>-</v>
      </c>
      <c r="K28" s="95">
        <f t="shared" si="3"/>
        <v>0</v>
      </c>
      <c r="L28" s="493"/>
      <c r="M28" s="164"/>
      <c r="N28" s="48"/>
      <c r="O28" s="48"/>
      <c r="P28" s="142"/>
      <c r="Q28" s="143"/>
      <c r="R28" s="144"/>
      <c r="S28" s="62"/>
      <c r="T28" s="518"/>
      <c r="U28" s="541"/>
      <c r="V28" s="542"/>
      <c r="W28" s="33" t="s">
        <v>69</v>
      </c>
      <c r="X28" s="34" t="s">
        <v>63</v>
      </c>
      <c r="Y28" s="35">
        <v>1</v>
      </c>
      <c r="Z28" s="36" t="s">
        <v>70</v>
      </c>
      <c r="AA28" s="515"/>
      <c r="AB28" s="338"/>
      <c r="AC28" s="38" t="str">
        <f t="shared" si="1"/>
        <v>-</v>
      </c>
      <c r="AD28" s="46">
        <f>IF(AB28="A",1,IF(AB28="B",1,IF(AB28="C",1,IF(AB28="N",1,))))</f>
        <v>0</v>
      </c>
      <c r="AE28" s="493"/>
      <c r="AF28" s="74"/>
      <c r="AG28" s="51"/>
      <c r="AH28" s="52"/>
      <c r="AI28" s="47"/>
      <c r="AJ28" s="48"/>
      <c r="AK28" s="159"/>
      <c r="AL28" s="368"/>
    </row>
    <row r="29" spans="1:38" ht="20.100000000000001" customHeight="1" x14ac:dyDescent="0.15">
      <c r="A29" s="518"/>
      <c r="B29" s="501"/>
      <c r="C29" s="502"/>
      <c r="D29" s="49" t="s">
        <v>71</v>
      </c>
      <c r="E29" s="34" t="s">
        <v>63</v>
      </c>
      <c r="F29" s="149">
        <v>0.5</v>
      </c>
      <c r="G29" s="36" t="s">
        <v>70</v>
      </c>
      <c r="H29" s="553"/>
      <c r="I29" s="343"/>
      <c r="J29" s="94" t="str">
        <f t="shared" si="0"/>
        <v>-</v>
      </c>
      <c r="K29" s="95">
        <f t="shared" si="3"/>
        <v>0</v>
      </c>
      <c r="L29" s="493"/>
      <c r="M29" s="164"/>
      <c r="N29" s="48"/>
      <c r="O29" s="165"/>
      <c r="P29" s="143"/>
      <c r="Q29" s="143"/>
      <c r="R29" s="144"/>
      <c r="S29" s="62"/>
      <c r="T29" s="518"/>
      <c r="U29" s="541"/>
      <c r="V29" s="542"/>
      <c r="W29" s="33" t="s">
        <v>72</v>
      </c>
      <c r="X29" s="34" t="s">
        <v>63</v>
      </c>
      <c r="Y29" s="35">
        <v>1</v>
      </c>
      <c r="Z29" s="36" t="s">
        <v>70</v>
      </c>
      <c r="AA29" s="515"/>
      <c r="AB29" s="338"/>
      <c r="AC29" s="57" t="str">
        <f t="shared" si="1"/>
        <v>-</v>
      </c>
      <c r="AD29" s="46">
        <f>IF(AB29="A",1,IF(AB29="B",1,IF(AB29="C",1,IF(AB29="N",1,))))</f>
        <v>0</v>
      </c>
      <c r="AE29" s="493"/>
      <c r="AF29" s="74"/>
      <c r="AH29" s="52"/>
      <c r="AI29" s="128"/>
      <c r="AJ29" s="128"/>
      <c r="AK29" s="128"/>
      <c r="AL29" s="368"/>
    </row>
    <row r="30" spans="1:38" ht="20.100000000000001" customHeight="1" x14ac:dyDescent="0.15">
      <c r="A30" s="518"/>
      <c r="B30" s="501"/>
      <c r="C30" s="502"/>
      <c r="D30" s="49" t="s">
        <v>73</v>
      </c>
      <c r="E30" s="34" t="s">
        <v>63</v>
      </c>
      <c r="F30" s="149">
        <v>0.5</v>
      </c>
      <c r="G30" s="36" t="s">
        <v>70</v>
      </c>
      <c r="H30" s="553"/>
      <c r="I30" s="343"/>
      <c r="J30" s="38" t="str">
        <f t="shared" si="0"/>
        <v>-</v>
      </c>
      <c r="K30" s="46">
        <f t="shared" si="3"/>
        <v>0</v>
      </c>
      <c r="L30" s="493"/>
      <c r="M30" s="164"/>
      <c r="N30" s="48"/>
      <c r="O30" s="165"/>
      <c r="P30" s="167"/>
      <c r="Q30" s="168"/>
      <c r="R30" s="169"/>
      <c r="S30" s="62"/>
      <c r="T30" s="518"/>
      <c r="U30" s="541"/>
      <c r="V30" s="542"/>
      <c r="W30" s="53" t="s">
        <v>74</v>
      </c>
      <c r="X30" s="34" t="s">
        <v>63</v>
      </c>
      <c r="Y30" s="35">
        <v>1</v>
      </c>
      <c r="Z30" s="103" t="s">
        <v>70</v>
      </c>
      <c r="AA30" s="515"/>
      <c r="AB30" s="170">
        <f>I7</f>
        <v>0</v>
      </c>
      <c r="AC30" s="38" t="str">
        <f t="shared" si="1"/>
        <v>？</v>
      </c>
      <c r="AD30" s="46" t="s">
        <v>56</v>
      </c>
      <c r="AE30" s="493"/>
      <c r="AF30" s="74"/>
      <c r="AG30" s="51">
        <f>AL118</f>
        <v>0</v>
      </c>
      <c r="AH30" s="52" t="str">
        <f>IF(COUNTIF(AC24:AC31,"&gt;2")&lt;8,"未達","")</f>
        <v>未達</v>
      </c>
      <c r="AI30" s="128"/>
      <c r="AJ30" s="128"/>
      <c r="AK30" s="128"/>
      <c r="AL30" s="368"/>
    </row>
    <row r="31" spans="1:38" ht="20.100000000000001" customHeight="1" x14ac:dyDescent="0.15">
      <c r="A31" s="518"/>
      <c r="B31" s="501"/>
      <c r="C31" s="502"/>
      <c r="D31" s="49" t="s">
        <v>75</v>
      </c>
      <c r="E31" s="34" t="s">
        <v>15</v>
      </c>
      <c r="F31" s="149">
        <v>0.5</v>
      </c>
      <c r="G31" s="36" t="s">
        <v>16</v>
      </c>
      <c r="H31" s="553"/>
      <c r="I31" s="343"/>
      <c r="J31" s="38" t="str">
        <f t="shared" si="0"/>
        <v>-</v>
      </c>
      <c r="K31" s="46">
        <f t="shared" si="3"/>
        <v>0</v>
      </c>
      <c r="L31" s="493"/>
      <c r="M31" s="164"/>
      <c r="N31" s="48"/>
      <c r="O31" s="165"/>
      <c r="P31" s="48"/>
      <c r="Q31" s="48"/>
      <c r="R31" s="171"/>
      <c r="S31" s="62"/>
      <c r="T31" s="518"/>
      <c r="U31" s="541"/>
      <c r="V31" s="542"/>
      <c r="W31" s="53" t="s">
        <v>76</v>
      </c>
      <c r="X31" s="172" t="s">
        <v>15</v>
      </c>
      <c r="Y31" s="173">
        <v>1</v>
      </c>
      <c r="Z31" s="174" t="s">
        <v>16</v>
      </c>
      <c r="AA31" s="515"/>
      <c r="AB31" s="175">
        <f>I8</f>
        <v>0</v>
      </c>
      <c r="AC31" s="176" t="str">
        <f t="shared" si="1"/>
        <v>？</v>
      </c>
      <c r="AD31" s="177" t="s">
        <v>56</v>
      </c>
      <c r="AE31" s="493"/>
      <c r="AF31" s="104" t="s">
        <v>15</v>
      </c>
      <c r="AG31" s="105">
        <f>AK117*Y31</f>
        <v>0</v>
      </c>
      <c r="AH31" s="106" t="s">
        <v>16</v>
      </c>
      <c r="AL31" s="368"/>
    </row>
    <row r="32" spans="1:38" ht="20.100000000000001" customHeight="1" x14ac:dyDescent="0.15">
      <c r="A32" s="518"/>
      <c r="B32" s="501"/>
      <c r="C32" s="502"/>
      <c r="D32" s="49" t="s">
        <v>77</v>
      </c>
      <c r="E32" s="34" t="s">
        <v>15</v>
      </c>
      <c r="F32" s="149">
        <v>0.5</v>
      </c>
      <c r="G32" s="36" t="s">
        <v>16</v>
      </c>
      <c r="H32" s="553"/>
      <c r="I32" s="343"/>
      <c r="J32" s="38" t="str">
        <f t="shared" si="0"/>
        <v>-</v>
      </c>
      <c r="K32" s="46">
        <f t="shared" si="3"/>
        <v>0</v>
      </c>
      <c r="L32" s="493"/>
      <c r="M32" s="164"/>
      <c r="N32" s="48"/>
      <c r="O32" s="165"/>
      <c r="P32" s="48"/>
      <c r="Q32" s="48"/>
      <c r="R32" s="171"/>
      <c r="S32" s="62"/>
      <c r="T32" s="518"/>
      <c r="U32" s="541"/>
      <c r="V32" s="542"/>
      <c r="W32" s="555" t="s">
        <v>185</v>
      </c>
      <c r="X32" s="557" t="s">
        <v>15</v>
      </c>
      <c r="Y32" s="559">
        <v>1</v>
      </c>
      <c r="Z32" s="561" t="s">
        <v>16</v>
      </c>
      <c r="AA32" s="515"/>
      <c r="AB32" s="565"/>
      <c r="AC32" s="567" t="str">
        <f>IF(ASC(UPPER(AB32))="A",5,IF(ASC(UPPER(AB32))="B",4,IF(ASC(UPPER(AB32))="C",3,IF(ASC(UPPER(AB32))="D",2,IF(ASC(UPPER(AB32))="K",0,IF(ASC(UPPER(AB32))="","-","？"))))))</f>
        <v>-</v>
      </c>
      <c r="AD32" s="569">
        <f>IF(AB32="A",2,IF(AB32="B",2,IF(AB32="C",2,)))</f>
        <v>0</v>
      </c>
      <c r="AE32" s="493"/>
      <c r="AF32" s="122"/>
      <c r="AG32" s="72">
        <f>AL130</f>
        <v>0</v>
      </c>
      <c r="AH32" s="178" t="str">
        <f>IF(COUNTIF(AC32,"&gt;2")&lt;1,"未達","")</f>
        <v>未達</v>
      </c>
      <c r="AI32" s="462" t="str">
        <f>IF(AJ33="-","-",IF(AJ33&gt;5,"？",IF(AJ33=5,"AAA",IF(AJ33&gt;=4.5,"AA",IF(AJ33&gt;=4,"A",IF(AJ33&gt;=3.5,"B",IF(AJ33&gt;=3,"C","？")))))))</f>
        <v>-</v>
      </c>
      <c r="AJ32" s="463"/>
      <c r="AK32" s="464"/>
      <c r="AL32" s="368"/>
    </row>
    <row r="33" spans="1:41" ht="20.100000000000001" customHeight="1" thickBot="1" x14ac:dyDescent="0.2">
      <c r="A33" s="518"/>
      <c r="B33" s="501"/>
      <c r="C33" s="502"/>
      <c r="D33" s="49" t="s">
        <v>78</v>
      </c>
      <c r="E33" s="34" t="s">
        <v>15</v>
      </c>
      <c r="F33" s="149">
        <v>0.5</v>
      </c>
      <c r="G33" s="36" t="s">
        <v>16</v>
      </c>
      <c r="H33" s="553"/>
      <c r="I33" s="343"/>
      <c r="J33" s="38" t="str">
        <f t="shared" si="0"/>
        <v>-</v>
      </c>
      <c r="K33" s="46">
        <f t="shared" si="3"/>
        <v>0</v>
      </c>
      <c r="L33" s="493"/>
      <c r="M33" s="164"/>
      <c r="N33" s="48"/>
      <c r="O33" s="165"/>
      <c r="P33" s="48"/>
      <c r="Q33" s="48"/>
      <c r="R33" s="171"/>
      <c r="S33" s="62"/>
      <c r="T33" s="519"/>
      <c r="U33" s="543"/>
      <c r="V33" s="544"/>
      <c r="W33" s="556"/>
      <c r="X33" s="558"/>
      <c r="Y33" s="560"/>
      <c r="Z33" s="562"/>
      <c r="AA33" s="516"/>
      <c r="AB33" s="566"/>
      <c r="AC33" s="568"/>
      <c r="AD33" s="570"/>
      <c r="AE33" s="98" t="s">
        <v>79</v>
      </c>
      <c r="AF33" s="81" t="s">
        <v>15</v>
      </c>
      <c r="AG33" s="82">
        <f>AK129*Y32</f>
        <v>0</v>
      </c>
      <c r="AH33" s="83" t="s">
        <v>16</v>
      </c>
      <c r="AI33" s="147" t="s">
        <v>15</v>
      </c>
      <c r="AJ33" s="148" t="str">
        <f>IF((AG31+AG32:AG33)=0,"-",IF(OR(AC32="-",AC32="？"),ROUND((AG30*Y29)/(AG31),1),ROUND((AG30*Y29+AC32*Y32)/(AG31+AG33),1)))</f>
        <v>-</v>
      </c>
      <c r="AK33" s="179" t="s">
        <v>16</v>
      </c>
      <c r="AL33" s="368"/>
    </row>
    <row r="34" spans="1:41" ht="20.100000000000001" customHeight="1" x14ac:dyDescent="0.15">
      <c r="A34" s="518"/>
      <c r="B34" s="501"/>
      <c r="C34" s="502"/>
      <c r="D34" s="49" t="s">
        <v>80</v>
      </c>
      <c r="E34" s="34" t="s">
        <v>15</v>
      </c>
      <c r="F34" s="149">
        <v>0.5</v>
      </c>
      <c r="G34" s="36" t="s">
        <v>16</v>
      </c>
      <c r="H34" s="553"/>
      <c r="I34" s="343"/>
      <c r="J34" s="38" t="str">
        <f t="shared" si="0"/>
        <v>-</v>
      </c>
      <c r="K34" s="46">
        <f t="shared" si="3"/>
        <v>0</v>
      </c>
      <c r="L34" s="493"/>
      <c r="M34" s="164"/>
      <c r="N34" s="48"/>
      <c r="O34" s="165"/>
      <c r="P34" s="48"/>
      <c r="Q34" s="48"/>
      <c r="R34" s="171"/>
      <c r="S34" s="62"/>
      <c r="T34" s="517" t="s">
        <v>81</v>
      </c>
      <c r="U34" s="539" t="s">
        <v>82</v>
      </c>
      <c r="V34" s="540"/>
      <c r="W34" s="180" t="s">
        <v>25</v>
      </c>
      <c r="X34" s="181" t="s">
        <v>15</v>
      </c>
      <c r="Y34" s="182">
        <v>1</v>
      </c>
      <c r="Z34" s="183" t="s">
        <v>16</v>
      </c>
      <c r="AA34" s="184" t="s">
        <v>83</v>
      </c>
      <c r="AB34" s="185">
        <f>I9</f>
        <v>0</v>
      </c>
      <c r="AC34" s="186" t="str">
        <f t="shared" si="1"/>
        <v>？</v>
      </c>
      <c r="AD34" s="187" t="s">
        <v>56</v>
      </c>
      <c r="AE34" s="188" t="s">
        <v>56</v>
      </c>
      <c r="AF34" s="189" t="s">
        <v>15</v>
      </c>
      <c r="AG34" s="190">
        <f>AL143</f>
        <v>0</v>
      </c>
      <c r="AH34" s="191" t="s">
        <v>84</v>
      </c>
      <c r="AI34" s="192"/>
      <c r="AJ34" s="193"/>
      <c r="AK34" s="194"/>
      <c r="AL34" s="368"/>
    </row>
    <row r="35" spans="1:41" ht="20.100000000000001" customHeight="1" x14ac:dyDescent="0.15">
      <c r="A35" s="518"/>
      <c r="B35" s="501"/>
      <c r="C35" s="502"/>
      <c r="D35" s="49" t="s">
        <v>85</v>
      </c>
      <c r="E35" s="34" t="s">
        <v>86</v>
      </c>
      <c r="F35" s="149">
        <v>0.5</v>
      </c>
      <c r="G35" s="36" t="s">
        <v>84</v>
      </c>
      <c r="H35" s="553"/>
      <c r="I35" s="343"/>
      <c r="J35" s="38" t="str">
        <f t="shared" si="0"/>
        <v>-</v>
      </c>
      <c r="K35" s="46">
        <f t="shared" si="3"/>
        <v>0</v>
      </c>
      <c r="L35" s="493"/>
      <c r="M35" s="164"/>
      <c r="N35" s="48"/>
      <c r="O35" s="165"/>
      <c r="P35" s="48"/>
      <c r="Q35" s="48"/>
      <c r="R35" s="171"/>
      <c r="S35" s="62"/>
      <c r="T35" s="518"/>
      <c r="U35" s="541"/>
      <c r="V35" s="542"/>
      <c r="W35" s="348"/>
      <c r="X35" s="34" t="s">
        <v>86</v>
      </c>
      <c r="Y35" s="195">
        <v>1</v>
      </c>
      <c r="Z35" s="36" t="s">
        <v>84</v>
      </c>
      <c r="AA35" s="514" t="s">
        <v>187</v>
      </c>
      <c r="AB35" s="338"/>
      <c r="AC35" s="38" t="str">
        <f t="shared" si="1"/>
        <v>-</v>
      </c>
      <c r="AD35" s="46">
        <f t="shared" ref="AD35:AD40" si="6">IF(AB35="A",2,IF(AB35="B",2,IF(AB35="C",2,IF(AB35="N",2,))))</f>
        <v>0</v>
      </c>
      <c r="AE35" s="571">
        <f>SUM(AD35:AD40)</f>
        <v>0</v>
      </c>
      <c r="AF35" s="28"/>
      <c r="AG35" s="29"/>
      <c r="AH35" s="30"/>
      <c r="AI35" s="47"/>
      <c r="AJ35" s="48"/>
      <c r="AK35" s="159"/>
      <c r="AL35" s="368"/>
    </row>
    <row r="36" spans="1:41" ht="20.100000000000001" customHeight="1" x14ac:dyDescent="0.15">
      <c r="A36" s="518"/>
      <c r="B36" s="501"/>
      <c r="C36" s="502"/>
      <c r="D36" s="49" t="s">
        <v>87</v>
      </c>
      <c r="E36" s="34" t="s">
        <v>88</v>
      </c>
      <c r="F36" s="149">
        <v>0.5</v>
      </c>
      <c r="G36" s="36" t="s">
        <v>89</v>
      </c>
      <c r="H36" s="553"/>
      <c r="I36" s="343"/>
      <c r="J36" s="38" t="str">
        <f t="shared" si="0"/>
        <v>-</v>
      </c>
      <c r="K36" s="46">
        <f t="shared" si="3"/>
        <v>0</v>
      </c>
      <c r="L36" s="493"/>
      <c r="M36" s="164"/>
      <c r="N36" s="48"/>
      <c r="O36" s="165"/>
      <c r="P36" s="48"/>
      <c r="Q36" s="48"/>
      <c r="R36" s="171"/>
      <c r="S36" s="62"/>
      <c r="T36" s="518"/>
      <c r="U36" s="541"/>
      <c r="V36" s="542"/>
      <c r="W36" s="351"/>
      <c r="X36" s="34" t="s">
        <v>88</v>
      </c>
      <c r="Y36" s="195">
        <v>1</v>
      </c>
      <c r="Z36" s="103" t="s">
        <v>89</v>
      </c>
      <c r="AA36" s="515"/>
      <c r="AB36" s="338"/>
      <c r="AC36" s="38" t="str">
        <f t="shared" si="1"/>
        <v>-</v>
      </c>
      <c r="AD36" s="46">
        <f t="shared" si="6"/>
        <v>0</v>
      </c>
      <c r="AE36" s="493"/>
      <c r="AI36" s="47"/>
      <c r="AJ36" s="48"/>
      <c r="AK36" s="159"/>
      <c r="AL36" s="368"/>
      <c r="AN36" s="551"/>
      <c r="AO36" s="551"/>
    </row>
    <row r="37" spans="1:41" ht="20.100000000000001" customHeight="1" x14ac:dyDescent="0.15">
      <c r="A37" s="518"/>
      <c r="B37" s="501"/>
      <c r="C37" s="502"/>
      <c r="D37" s="49" t="s">
        <v>90</v>
      </c>
      <c r="E37" s="34" t="s">
        <v>88</v>
      </c>
      <c r="F37" s="149">
        <v>0.5</v>
      </c>
      <c r="G37" s="36" t="s">
        <v>89</v>
      </c>
      <c r="H37" s="553"/>
      <c r="I37" s="343"/>
      <c r="J37" s="38" t="str">
        <f t="shared" si="0"/>
        <v>-</v>
      </c>
      <c r="K37" s="46">
        <f t="shared" si="3"/>
        <v>0</v>
      </c>
      <c r="L37" s="493"/>
      <c r="M37" s="164"/>
      <c r="N37" s="48"/>
      <c r="O37" s="165"/>
      <c r="P37" s="48"/>
      <c r="Q37" s="48"/>
      <c r="R37" s="171"/>
      <c r="S37" s="62"/>
      <c r="T37" s="518"/>
      <c r="U37" s="541"/>
      <c r="V37" s="542"/>
      <c r="W37" s="348"/>
      <c r="X37" s="34" t="s">
        <v>88</v>
      </c>
      <c r="Y37" s="195">
        <v>1</v>
      </c>
      <c r="Z37" s="103" t="s">
        <v>89</v>
      </c>
      <c r="AA37" s="515"/>
      <c r="AB37" s="338"/>
      <c r="AC37" s="57" t="str">
        <f t="shared" si="1"/>
        <v>-</v>
      </c>
      <c r="AD37" s="111">
        <f t="shared" si="6"/>
        <v>0</v>
      </c>
      <c r="AE37" s="493"/>
      <c r="AF37" s="74"/>
      <c r="AG37" s="51">
        <f>AL154</f>
        <v>0</v>
      </c>
      <c r="AH37" s="52" t="str">
        <f>IF(COUNTIF(AC35:AC38,"&gt;2")&lt;4,"未達","")</f>
        <v>未達</v>
      </c>
      <c r="AI37" s="47"/>
      <c r="AJ37" s="48"/>
      <c r="AK37" s="159"/>
      <c r="AL37" s="368"/>
    </row>
    <row r="38" spans="1:41" ht="20.100000000000001" customHeight="1" x14ac:dyDescent="0.15">
      <c r="A38" s="518"/>
      <c r="B38" s="501"/>
      <c r="C38" s="502"/>
      <c r="D38" s="49" t="s">
        <v>91</v>
      </c>
      <c r="E38" s="34" t="s">
        <v>15</v>
      </c>
      <c r="F38" s="149">
        <v>0.5</v>
      </c>
      <c r="G38" s="36" t="s">
        <v>16</v>
      </c>
      <c r="H38" s="553"/>
      <c r="I38" s="343"/>
      <c r="J38" s="38" t="str">
        <f t="shared" si="0"/>
        <v>-</v>
      </c>
      <c r="K38" s="46">
        <f t="shared" si="3"/>
        <v>0</v>
      </c>
      <c r="L38" s="493"/>
      <c r="M38" s="164"/>
      <c r="N38" s="48"/>
      <c r="O38" s="165"/>
      <c r="P38" s="48"/>
      <c r="Q38" s="48"/>
      <c r="R38" s="171"/>
      <c r="S38" s="62"/>
      <c r="T38" s="518"/>
      <c r="U38" s="541"/>
      <c r="V38" s="542"/>
      <c r="W38" s="352"/>
      <c r="X38" s="54" t="s">
        <v>15</v>
      </c>
      <c r="Y38" s="196">
        <v>1</v>
      </c>
      <c r="Z38" s="163" t="s">
        <v>16</v>
      </c>
      <c r="AA38" s="521"/>
      <c r="AB38" s="342"/>
      <c r="AC38" s="197" t="str">
        <f t="shared" si="1"/>
        <v>-</v>
      </c>
      <c r="AD38" s="91">
        <f t="shared" si="6"/>
        <v>0</v>
      </c>
      <c r="AE38" s="493"/>
      <c r="AF38" s="59" t="s">
        <v>48</v>
      </c>
      <c r="AG38" s="60">
        <f>AK153*Y38</f>
        <v>0</v>
      </c>
      <c r="AH38" s="61" t="s">
        <v>49</v>
      </c>
      <c r="AI38" s="47"/>
      <c r="AJ38" s="48"/>
      <c r="AK38" s="159"/>
      <c r="AL38" s="368"/>
    </row>
    <row r="39" spans="1:41" ht="20.100000000000001" customHeight="1" x14ac:dyDescent="0.15">
      <c r="A39" s="518"/>
      <c r="B39" s="501"/>
      <c r="C39" s="502"/>
      <c r="D39" s="49" t="s">
        <v>92</v>
      </c>
      <c r="E39" s="34" t="s">
        <v>15</v>
      </c>
      <c r="F39" s="149">
        <v>0.5</v>
      </c>
      <c r="G39" s="36" t="s">
        <v>16</v>
      </c>
      <c r="H39" s="553"/>
      <c r="I39" s="343"/>
      <c r="J39" s="38" t="str">
        <f t="shared" si="0"/>
        <v>-</v>
      </c>
      <c r="K39" s="46">
        <f t="shared" si="3"/>
        <v>0</v>
      </c>
      <c r="L39" s="493"/>
      <c r="M39" s="164"/>
      <c r="N39" s="48"/>
      <c r="O39" s="165"/>
      <c r="P39" s="48"/>
      <c r="Q39" s="48"/>
      <c r="R39" s="171"/>
      <c r="S39" s="62"/>
      <c r="T39" s="518"/>
      <c r="U39" s="541"/>
      <c r="V39" s="542"/>
      <c r="W39" s="198" t="s">
        <v>181</v>
      </c>
      <c r="X39" s="63" t="s">
        <v>15</v>
      </c>
      <c r="Y39" s="116">
        <v>1</v>
      </c>
      <c r="Z39" s="64" t="s">
        <v>16</v>
      </c>
      <c r="AA39" s="514" t="s">
        <v>27</v>
      </c>
      <c r="AB39" s="343"/>
      <c r="AC39" s="94" t="str">
        <f t="shared" si="1"/>
        <v>-</v>
      </c>
      <c r="AD39" s="95">
        <f t="shared" si="6"/>
        <v>0</v>
      </c>
      <c r="AE39" s="493"/>
      <c r="AF39" s="74"/>
      <c r="AG39" s="72">
        <f>AL166</f>
        <v>0</v>
      </c>
      <c r="AH39" s="52" t="str">
        <f>IF(COUNTIF(AC39:AC40,"&gt;2")&lt;1,"未達","")</f>
        <v>未達</v>
      </c>
      <c r="AI39" s="462" t="str">
        <f>IF(AJ40="-","-",IF(AJ40&gt;5,"？",IF(AJ40=5,"AAA",IF(AJ40&gt;=4.5,"AA",IF(AJ40&gt;=4,"A",IF(AJ40&gt;=3.5,"B",IF(AJ40&gt;=3,"C","？")))))))</f>
        <v>-</v>
      </c>
      <c r="AJ39" s="463"/>
      <c r="AK39" s="464"/>
      <c r="AL39" s="368"/>
    </row>
    <row r="40" spans="1:41" ht="20.100000000000001" customHeight="1" thickBot="1" x14ac:dyDescent="0.2">
      <c r="A40" s="518"/>
      <c r="B40" s="501"/>
      <c r="C40" s="502"/>
      <c r="D40" s="49" t="s">
        <v>93</v>
      </c>
      <c r="E40" s="34" t="s">
        <v>15</v>
      </c>
      <c r="F40" s="149">
        <v>0.5</v>
      </c>
      <c r="G40" s="36" t="s">
        <v>16</v>
      </c>
      <c r="H40" s="553"/>
      <c r="I40" s="343"/>
      <c r="J40" s="38" t="str">
        <f t="shared" si="0"/>
        <v>-</v>
      </c>
      <c r="K40" s="46">
        <f t="shared" si="3"/>
        <v>0</v>
      </c>
      <c r="L40" s="493"/>
      <c r="M40" s="164"/>
      <c r="N40" s="48"/>
      <c r="O40" s="165"/>
      <c r="P40" s="48"/>
      <c r="Q40" s="48"/>
      <c r="R40" s="199"/>
      <c r="S40" s="62"/>
      <c r="T40" s="519"/>
      <c r="U40" s="543"/>
      <c r="V40" s="544"/>
      <c r="W40" s="75" t="s">
        <v>182</v>
      </c>
      <c r="X40" s="76" t="s">
        <v>15</v>
      </c>
      <c r="Y40" s="77">
        <v>1</v>
      </c>
      <c r="Z40" s="78" t="s">
        <v>16</v>
      </c>
      <c r="AA40" s="545"/>
      <c r="AB40" s="344"/>
      <c r="AC40" s="57" t="str">
        <f t="shared" si="1"/>
        <v>-</v>
      </c>
      <c r="AD40" s="118">
        <f t="shared" si="6"/>
        <v>0</v>
      </c>
      <c r="AE40" s="98" t="s">
        <v>79</v>
      </c>
      <c r="AF40" s="81" t="s">
        <v>15</v>
      </c>
      <c r="AG40" s="82">
        <f>AK165*Y40</f>
        <v>0</v>
      </c>
      <c r="AH40" s="83" t="s">
        <v>16</v>
      </c>
      <c r="AI40" s="147" t="s">
        <v>15</v>
      </c>
      <c r="AJ40" s="148" t="str">
        <f>IF((AG34+AG38+AG40)=0,"-",IF(OR(AC34="-",AC34="？"),ROUND((AG37*Y37+AG39*Y39)/(AG38+AG40),1),ROUND((AC34*Y35+AG37*Y37+AG39*Y39)/(AG34+AG38+AG40),1)))</f>
        <v>-</v>
      </c>
      <c r="AK40" s="179" t="s">
        <v>16</v>
      </c>
      <c r="AL40" s="368"/>
    </row>
    <row r="41" spans="1:41" ht="20.100000000000001" customHeight="1" x14ac:dyDescent="0.15">
      <c r="A41" s="518"/>
      <c r="B41" s="501"/>
      <c r="C41" s="502"/>
      <c r="D41" s="49" t="s">
        <v>94</v>
      </c>
      <c r="E41" s="34" t="s">
        <v>15</v>
      </c>
      <c r="F41" s="149">
        <v>0.5</v>
      </c>
      <c r="G41" s="36" t="s">
        <v>16</v>
      </c>
      <c r="H41" s="553"/>
      <c r="I41" s="338"/>
      <c r="J41" s="38" t="str">
        <f t="shared" si="0"/>
        <v>-</v>
      </c>
      <c r="K41" s="46">
        <f t="shared" si="3"/>
        <v>0</v>
      </c>
      <c r="L41" s="493"/>
      <c r="M41" s="164"/>
      <c r="N41" s="48"/>
      <c r="O41" s="165"/>
      <c r="P41" s="48"/>
      <c r="Q41" s="48"/>
      <c r="R41" s="199"/>
      <c r="S41" s="62"/>
      <c r="T41" s="517" t="s">
        <v>95</v>
      </c>
      <c r="U41" s="499" t="s">
        <v>96</v>
      </c>
      <c r="V41" s="500"/>
      <c r="W41" s="200" t="s">
        <v>97</v>
      </c>
      <c r="X41" s="14" t="s">
        <v>15</v>
      </c>
      <c r="Y41" s="201">
        <v>1</v>
      </c>
      <c r="Z41" s="16" t="s">
        <v>16</v>
      </c>
      <c r="AA41" s="202" t="s">
        <v>98</v>
      </c>
      <c r="AB41" s="152">
        <f>I6</f>
        <v>0</v>
      </c>
      <c r="AC41" s="26" t="str">
        <f t="shared" si="1"/>
        <v>？</v>
      </c>
      <c r="AD41" s="27" t="s">
        <v>56</v>
      </c>
      <c r="AE41" s="203" t="s">
        <v>56</v>
      </c>
      <c r="AF41" s="74"/>
      <c r="AG41" s="128"/>
      <c r="AH41" s="128"/>
      <c r="AI41" s="192"/>
      <c r="AJ41" s="128"/>
      <c r="AK41" s="166"/>
      <c r="AL41" s="368"/>
    </row>
    <row r="42" spans="1:41" ht="20.100000000000001" customHeight="1" x14ac:dyDescent="0.15">
      <c r="A42" s="518"/>
      <c r="B42" s="501"/>
      <c r="C42" s="502"/>
      <c r="D42" s="49" t="s">
        <v>99</v>
      </c>
      <c r="E42" s="34" t="s">
        <v>15</v>
      </c>
      <c r="F42" s="149">
        <v>0.5</v>
      </c>
      <c r="G42" s="36" t="s">
        <v>16</v>
      </c>
      <c r="H42" s="553"/>
      <c r="I42" s="338"/>
      <c r="J42" s="38" t="str">
        <f t="shared" si="0"/>
        <v>-</v>
      </c>
      <c r="K42" s="46">
        <f t="shared" si="3"/>
        <v>0</v>
      </c>
      <c r="L42" s="493"/>
      <c r="M42" s="164"/>
      <c r="N42" s="48"/>
      <c r="O42" s="165"/>
      <c r="P42" s="48"/>
      <c r="Q42" s="48"/>
      <c r="R42" s="199"/>
      <c r="S42" s="62"/>
      <c r="T42" s="518"/>
      <c r="U42" s="501"/>
      <c r="V42" s="502"/>
      <c r="W42" s="204"/>
      <c r="X42" s="205"/>
      <c r="Y42" s="205"/>
      <c r="Z42" s="205"/>
      <c r="AA42" s="206"/>
      <c r="AB42" s="170"/>
      <c r="AC42" s="38" t="str">
        <f t="shared" si="1"/>
        <v>-</v>
      </c>
      <c r="AD42" s="46">
        <f t="shared" ref="AD42:AD60" si="7">IF(AB42="A",2,IF(AB42="B",2,IF(AB42="C",2,IF(AB42="N",2,))))</f>
        <v>0</v>
      </c>
      <c r="AE42" s="207"/>
      <c r="AF42" s="74"/>
      <c r="AG42" s="51">
        <f>AL178</f>
        <v>0</v>
      </c>
      <c r="AH42" s="52" t="str">
        <f>IF(COUNTIF(AC41:AC43,"&gt;2")&lt;1,"未達","")</f>
        <v>未達</v>
      </c>
      <c r="AI42" s="462" t="str">
        <f>IF(AJ43="-","-",IF(AJ43&gt;5,"？",IF(AJ43=5,"AAA",IF(AJ43&gt;=4.5,"AA",IF(AJ43&gt;=4,"A",IF(AJ43&gt;=3.5,"B",IF(AJ43&gt;=3,"C","？")))))))</f>
        <v>-</v>
      </c>
      <c r="AJ42" s="463"/>
      <c r="AK42" s="464"/>
      <c r="AL42" s="368"/>
    </row>
    <row r="43" spans="1:41" ht="20.100000000000001" customHeight="1" thickBot="1" x14ac:dyDescent="0.2">
      <c r="A43" s="518"/>
      <c r="B43" s="501"/>
      <c r="C43" s="502"/>
      <c r="D43" s="49" t="s">
        <v>100</v>
      </c>
      <c r="E43" s="87" t="s">
        <v>48</v>
      </c>
      <c r="F43" s="160">
        <v>0.5</v>
      </c>
      <c r="G43" s="89" t="s">
        <v>49</v>
      </c>
      <c r="H43" s="553"/>
      <c r="I43" s="344"/>
      <c r="J43" s="57" t="str">
        <f t="shared" si="0"/>
        <v>-</v>
      </c>
      <c r="K43" s="111">
        <f t="shared" si="3"/>
        <v>0</v>
      </c>
      <c r="L43" s="493"/>
      <c r="P43" s="142"/>
      <c r="Q43" s="143"/>
      <c r="R43" s="144"/>
      <c r="S43" s="62"/>
      <c r="T43" s="519"/>
      <c r="U43" s="503"/>
      <c r="V43" s="504"/>
      <c r="W43" s="204"/>
      <c r="X43" s="208"/>
      <c r="Y43" s="208"/>
      <c r="Z43" s="208"/>
      <c r="AA43" s="209"/>
      <c r="AB43" s="210"/>
      <c r="AC43" s="79" t="str">
        <f t="shared" si="1"/>
        <v>-</v>
      </c>
      <c r="AD43" s="125">
        <f t="shared" si="7"/>
        <v>0</v>
      </c>
      <c r="AE43" s="211"/>
      <c r="AF43" s="59" t="s">
        <v>15</v>
      </c>
      <c r="AG43" s="60">
        <f>AK177*Y41</f>
        <v>0</v>
      </c>
      <c r="AH43" s="61" t="s">
        <v>16</v>
      </c>
      <c r="AI43" s="147" t="s">
        <v>15</v>
      </c>
      <c r="AJ43" s="148" t="str">
        <f>IF(SUM(AG43)=0,"-",ROUND((AG42*Y41)/SUM(AG43),1))</f>
        <v>-</v>
      </c>
      <c r="AK43" s="179" t="s">
        <v>16</v>
      </c>
      <c r="AL43" s="368"/>
    </row>
    <row r="44" spans="1:41" ht="20.100000000000001" customHeight="1" x14ac:dyDescent="0.15">
      <c r="A44" s="518"/>
      <c r="B44" s="501"/>
      <c r="C44" s="502"/>
      <c r="D44" s="49" t="s">
        <v>101</v>
      </c>
      <c r="E44" s="87" t="s">
        <v>48</v>
      </c>
      <c r="F44" s="160">
        <v>0.5</v>
      </c>
      <c r="G44" s="100" t="s">
        <v>49</v>
      </c>
      <c r="H44" s="553"/>
      <c r="I44" s="344"/>
      <c r="J44" s="57" t="str">
        <f t="shared" ref="J44:J46" si="8">IF(ASC(UPPER(I44))="A",5,IF(ASC(UPPER(I44))="B",4,IF(ASC(UPPER(I44))="C",3,IF(ASC(UPPER(I44))="D",2,IF(ASC(UPPER(I44))="K",0,IF(ASC(UPPER(I44))="","-","？"))))))</f>
        <v>-</v>
      </c>
      <c r="K44" s="111">
        <f t="shared" ref="K44:K46" si="9">IF(I44="A",2,IF(I44="B",2,IF(I44="C",2,IF(I44="N",2,))))</f>
        <v>0</v>
      </c>
      <c r="L44" s="493"/>
      <c r="P44" s="142"/>
      <c r="Q44" s="143"/>
      <c r="R44" s="144"/>
      <c r="S44" s="62"/>
      <c r="T44" s="522" t="s">
        <v>205</v>
      </c>
      <c r="U44" s="523"/>
      <c r="V44" s="524"/>
      <c r="W44" s="531"/>
      <c r="X44" s="532"/>
      <c r="Y44" s="532"/>
      <c r="Z44" s="532"/>
      <c r="AA44" s="533" t="s">
        <v>206</v>
      </c>
      <c r="AB44" s="563"/>
      <c r="AC44" s="563"/>
      <c r="AD44" s="212">
        <f t="shared" si="7"/>
        <v>0</v>
      </c>
      <c r="AE44" s="492">
        <f>SUM(AD44:AD60)</f>
        <v>0</v>
      </c>
      <c r="AF44" s="213"/>
      <c r="AG44" s="214"/>
      <c r="AH44" s="214"/>
      <c r="AI44" s="214"/>
      <c r="AJ44" s="214"/>
      <c r="AK44" s="215"/>
      <c r="AL44" s="368"/>
    </row>
    <row r="45" spans="1:41" ht="20.100000000000001" customHeight="1" x14ac:dyDescent="0.15">
      <c r="A45" s="518"/>
      <c r="B45" s="501"/>
      <c r="C45" s="502"/>
      <c r="D45" s="49" t="s">
        <v>102</v>
      </c>
      <c r="E45" s="34" t="s">
        <v>15</v>
      </c>
      <c r="F45" s="149">
        <v>0.5</v>
      </c>
      <c r="G45" s="103" t="s">
        <v>16</v>
      </c>
      <c r="H45" s="553"/>
      <c r="I45" s="344"/>
      <c r="J45" s="57" t="str">
        <f t="shared" si="8"/>
        <v>-</v>
      </c>
      <c r="K45" s="111">
        <f t="shared" si="9"/>
        <v>0</v>
      </c>
      <c r="L45" s="493"/>
      <c r="P45" s="142"/>
      <c r="Q45" s="143"/>
      <c r="R45" s="144"/>
      <c r="S45" s="62"/>
      <c r="T45" s="525"/>
      <c r="U45" s="526"/>
      <c r="V45" s="527"/>
      <c r="W45" s="536"/>
      <c r="X45" s="537"/>
      <c r="Y45" s="537"/>
      <c r="Z45" s="537"/>
      <c r="AA45" s="534"/>
      <c r="AB45" s="572"/>
      <c r="AC45" s="572"/>
      <c r="AD45" s="216">
        <f t="shared" si="7"/>
        <v>0</v>
      </c>
      <c r="AE45" s="493"/>
      <c r="AF45" s="217"/>
      <c r="AG45" s="218"/>
      <c r="AH45" s="218"/>
      <c r="AI45" s="218"/>
      <c r="AJ45" s="218"/>
      <c r="AK45" s="219"/>
      <c r="AL45" s="368"/>
    </row>
    <row r="46" spans="1:41" ht="20.100000000000001" customHeight="1" x14ac:dyDescent="0.15">
      <c r="A46" s="518"/>
      <c r="B46" s="501"/>
      <c r="C46" s="502"/>
      <c r="D46" s="49" t="s">
        <v>103</v>
      </c>
      <c r="E46" s="34" t="s">
        <v>15</v>
      </c>
      <c r="F46" s="149">
        <v>0.5</v>
      </c>
      <c r="G46" s="103" t="s">
        <v>16</v>
      </c>
      <c r="H46" s="553"/>
      <c r="I46" s="344"/>
      <c r="J46" s="57" t="str">
        <f t="shared" si="8"/>
        <v>-</v>
      </c>
      <c r="K46" s="111">
        <f t="shared" si="9"/>
        <v>0</v>
      </c>
      <c r="L46" s="493"/>
      <c r="P46" s="142"/>
      <c r="Q46" s="143"/>
      <c r="R46" s="144"/>
      <c r="S46" s="62"/>
      <c r="T46" s="525"/>
      <c r="U46" s="526"/>
      <c r="V46" s="527"/>
      <c r="W46" s="536"/>
      <c r="X46" s="537"/>
      <c r="Y46" s="537"/>
      <c r="Z46" s="537"/>
      <c r="AA46" s="534"/>
      <c r="AB46" s="572"/>
      <c r="AC46" s="572"/>
      <c r="AD46" s="216">
        <f t="shared" si="7"/>
        <v>0</v>
      </c>
      <c r="AE46" s="493"/>
      <c r="AF46" s="217"/>
      <c r="AG46" s="218"/>
      <c r="AH46" s="218"/>
      <c r="AI46" s="218"/>
      <c r="AJ46" s="218"/>
      <c r="AK46" s="219"/>
      <c r="AL46" s="368"/>
    </row>
    <row r="47" spans="1:41" ht="20.100000000000001" customHeight="1" x14ac:dyDescent="0.15">
      <c r="A47" s="518"/>
      <c r="B47" s="501"/>
      <c r="C47" s="502"/>
      <c r="D47" s="49" t="s">
        <v>104</v>
      </c>
      <c r="E47" s="34" t="s">
        <v>15</v>
      </c>
      <c r="F47" s="149">
        <v>0.5</v>
      </c>
      <c r="G47" s="103" t="s">
        <v>16</v>
      </c>
      <c r="H47" s="553"/>
      <c r="I47" s="344"/>
      <c r="J47" s="57" t="str">
        <f t="shared" si="0"/>
        <v>-</v>
      </c>
      <c r="K47" s="111">
        <f t="shared" si="3"/>
        <v>0</v>
      </c>
      <c r="L47" s="493"/>
      <c r="P47" s="142"/>
      <c r="Q47" s="143"/>
      <c r="R47" s="144"/>
      <c r="S47" s="62"/>
      <c r="T47" s="525"/>
      <c r="U47" s="526"/>
      <c r="V47" s="527"/>
      <c r="W47" s="536"/>
      <c r="X47" s="537"/>
      <c r="Y47" s="537"/>
      <c r="Z47" s="537"/>
      <c r="AA47" s="534"/>
      <c r="AB47" s="572"/>
      <c r="AC47" s="572"/>
      <c r="AD47" s="216">
        <f t="shared" si="7"/>
        <v>0</v>
      </c>
      <c r="AE47" s="493"/>
      <c r="AF47" s="217"/>
      <c r="AG47" s="218"/>
      <c r="AH47" s="218"/>
      <c r="AI47" s="218"/>
      <c r="AJ47" s="218"/>
      <c r="AK47" s="219"/>
      <c r="AL47" s="368"/>
    </row>
    <row r="48" spans="1:41" ht="20.100000000000001" customHeight="1" x14ac:dyDescent="0.15">
      <c r="A48" s="518"/>
      <c r="B48" s="501"/>
      <c r="C48" s="502"/>
      <c r="D48" s="49"/>
      <c r="E48" s="34" t="s">
        <v>15</v>
      </c>
      <c r="F48" s="149">
        <v>0.5</v>
      </c>
      <c r="G48" s="103" t="s">
        <v>16</v>
      </c>
      <c r="H48" s="553"/>
      <c r="I48" s="338"/>
      <c r="J48" s="38" t="str">
        <f t="shared" si="0"/>
        <v>-</v>
      </c>
      <c r="K48" s="46">
        <f t="shared" si="3"/>
        <v>0</v>
      </c>
      <c r="L48" s="493"/>
      <c r="M48" s="40"/>
      <c r="N48" s="41"/>
      <c r="O48" s="42"/>
      <c r="P48" s="142"/>
      <c r="Q48" s="143"/>
      <c r="R48" s="144"/>
      <c r="S48" s="62"/>
      <c r="T48" s="525"/>
      <c r="U48" s="526"/>
      <c r="V48" s="527"/>
      <c r="W48" s="536"/>
      <c r="X48" s="537"/>
      <c r="Y48" s="537"/>
      <c r="Z48" s="538"/>
      <c r="AA48" s="534"/>
      <c r="AB48" s="572"/>
      <c r="AC48" s="572"/>
      <c r="AD48" s="216">
        <f t="shared" si="7"/>
        <v>0</v>
      </c>
      <c r="AE48" s="493"/>
      <c r="AF48" s="217"/>
      <c r="AG48" s="218"/>
      <c r="AH48" s="218"/>
      <c r="AI48" s="218"/>
      <c r="AJ48" s="218"/>
      <c r="AK48" s="219"/>
      <c r="AL48" s="368"/>
    </row>
    <row r="49" spans="1:38" ht="20.100000000000001" customHeight="1" x14ac:dyDescent="0.15">
      <c r="A49" s="518"/>
      <c r="B49" s="501"/>
      <c r="C49" s="502"/>
      <c r="D49" s="49"/>
      <c r="E49" s="34" t="s">
        <v>15</v>
      </c>
      <c r="F49" s="149">
        <v>0.5</v>
      </c>
      <c r="G49" s="103" t="s">
        <v>16</v>
      </c>
      <c r="H49" s="553"/>
      <c r="I49" s="338"/>
      <c r="J49" s="38" t="str">
        <f t="shared" si="0"/>
        <v>-</v>
      </c>
      <c r="K49" s="46">
        <f t="shared" si="3"/>
        <v>0</v>
      </c>
      <c r="L49" s="493"/>
      <c r="P49" s="142"/>
      <c r="Q49" s="143"/>
      <c r="R49" s="144"/>
      <c r="S49" s="62"/>
      <c r="T49" s="525"/>
      <c r="U49" s="526"/>
      <c r="V49" s="527"/>
      <c r="W49" s="536"/>
      <c r="X49" s="537"/>
      <c r="Y49" s="537"/>
      <c r="Z49" s="538"/>
      <c r="AA49" s="534"/>
      <c r="AB49" s="572"/>
      <c r="AC49" s="572"/>
      <c r="AD49" s="216">
        <f t="shared" si="7"/>
        <v>0</v>
      </c>
      <c r="AE49" s="493"/>
      <c r="AF49" s="217"/>
      <c r="AG49" s="218"/>
      <c r="AH49" s="218"/>
      <c r="AI49" s="218"/>
      <c r="AJ49" s="218"/>
      <c r="AK49" s="219"/>
      <c r="AL49" s="74"/>
    </row>
    <row r="50" spans="1:38" ht="20.100000000000001" customHeight="1" x14ac:dyDescent="0.15">
      <c r="A50" s="518"/>
      <c r="B50" s="501"/>
      <c r="C50" s="502"/>
      <c r="D50" s="49"/>
      <c r="E50" s="34" t="s">
        <v>15</v>
      </c>
      <c r="F50" s="149">
        <v>0.5</v>
      </c>
      <c r="G50" s="103" t="s">
        <v>16</v>
      </c>
      <c r="H50" s="553"/>
      <c r="I50" s="338"/>
      <c r="J50" s="38" t="str">
        <f t="shared" si="0"/>
        <v>-</v>
      </c>
      <c r="K50" s="46">
        <f t="shared" si="3"/>
        <v>0</v>
      </c>
      <c r="L50" s="493"/>
      <c r="M50" s="50"/>
      <c r="N50" s="51">
        <f>P167</f>
        <v>0</v>
      </c>
      <c r="O50" s="52" t="str">
        <f>IF(P164&gt;0,"未達","")</f>
        <v>未達</v>
      </c>
      <c r="P50" s="142"/>
      <c r="Q50" s="143"/>
      <c r="R50" s="144"/>
      <c r="S50" s="62"/>
      <c r="T50" s="525"/>
      <c r="U50" s="526"/>
      <c r="V50" s="527"/>
      <c r="W50" s="536"/>
      <c r="X50" s="537"/>
      <c r="Y50" s="537"/>
      <c r="Z50" s="538"/>
      <c r="AA50" s="534"/>
      <c r="AB50" s="572"/>
      <c r="AC50" s="572"/>
      <c r="AD50" s="216">
        <f t="shared" si="7"/>
        <v>0</v>
      </c>
      <c r="AE50" s="493"/>
      <c r="AF50" s="217"/>
      <c r="AG50" s="218"/>
      <c r="AH50" s="218"/>
      <c r="AI50" s="218"/>
      <c r="AJ50" s="218"/>
      <c r="AK50" s="219"/>
      <c r="AL50" s="74"/>
    </row>
    <row r="51" spans="1:38" ht="20.100000000000001" customHeight="1" x14ac:dyDescent="0.15">
      <c r="A51" s="518"/>
      <c r="B51" s="501"/>
      <c r="C51" s="502"/>
      <c r="D51" s="161"/>
      <c r="E51" s="54" t="s">
        <v>15</v>
      </c>
      <c r="F51" s="162">
        <v>0.5</v>
      </c>
      <c r="G51" s="220" t="s">
        <v>16</v>
      </c>
      <c r="H51" s="554"/>
      <c r="I51" s="342"/>
      <c r="J51" s="90" t="str">
        <f t="shared" si="0"/>
        <v>-</v>
      </c>
      <c r="K51" s="91">
        <f>IF(I51="A",2,IF(I51="B",2,IF(I51="C",2,IF(I51="N",2,))))</f>
        <v>0</v>
      </c>
      <c r="L51" s="493"/>
      <c r="M51" s="59" t="s">
        <v>15</v>
      </c>
      <c r="N51" s="60">
        <f>O166*F51</f>
        <v>0</v>
      </c>
      <c r="O51" s="61" t="s">
        <v>49</v>
      </c>
      <c r="P51" s="142"/>
      <c r="Q51" s="143"/>
      <c r="R51" s="144"/>
      <c r="T51" s="525"/>
      <c r="U51" s="526"/>
      <c r="V51" s="527"/>
      <c r="W51" s="536"/>
      <c r="X51" s="537"/>
      <c r="Y51" s="537"/>
      <c r="Z51" s="538"/>
      <c r="AA51" s="534"/>
      <c r="AB51" s="564"/>
      <c r="AC51" s="564"/>
      <c r="AD51" s="216">
        <f t="shared" si="7"/>
        <v>0</v>
      </c>
      <c r="AE51" s="493"/>
      <c r="AF51" s="217"/>
      <c r="AG51" s="218"/>
      <c r="AH51" s="218"/>
      <c r="AI51" s="218"/>
      <c r="AJ51" s="218"/>
      <c r="AK51" s="219"/>
      <c r="AL51" s="460"/>
    </row>
    <row r="52" spans="1:38" ht="20.100000000000001" customHeight="1" x14ac:dyDescent="0.15">
      <c r="A52" s="518"/>
      <c r="B52" s="501"/>
      <c r="C52" s="502"/>
      <c r="D52" s="115" t="s">
        <v>105</v>
      </c>
      <c r="E52" s="63" t="s">
        <v>15</v>
      </c>
      <c r="F52" s="140">
        <v>0.5</v>
      </c>
      <c r="G52" s="36" t="s">
        <v>16</v>
      </c>
      <c r="H52" s="494" t="s">
        <v>106</v>
      </c>
      <c r="I52" s="343"/>
      <c r="J52" s="94" t="str">
        <f t="shared" si="0"/>
        <v>-</v>
      </c>
      <c r="K52" s="95">
        <f t="shared" si="3"/>
        <v>0</v>
      </c>
      <c r="L52" s="493"/>
      <c r="M52" s="40"/>
      <c r="N52" s="41"/>
      <c r="O52" s="42"/>
      <c r="P52" s="142"/>
      <c r="Q52" s="143"/>
      <c r="R52" s="144"/>
      <c r="T52" s="525"/>
      <c r="U52" s="526"/>
      <c r="V52" s="527"/>
      <c r="W52" s="536"/>
      <c r="X52" s="537"/>
      <c r="Y52" s="537"/>
      <c r="Z52" s="538"/>
      <c r="AA52" s="534"/>
      <c r="AB52" s="564"/>
      <c r="AC52" s="564"/>
      <c r="AD52" s="216">
        <f t="shared" si="7"/>
        <v>0</v>
      </c>
      <c r="AE52" s="493"/>
      <c r="AF52" s="217"/>
      <c r="AG52" s="218"/>
      <c r="AH52" s="218"/>
      <c r="AI52" s="218"/>
      <c r="AJ52" s="218"/>
      <c r="AK52" s="219"/>
      <c r="AL52" s="460"/>
    </row>
    <row r="53" spans="1:38" ht="20.100000000000001" customHeight="1" x14ac:dyDescent="0.15">
      <c r="A53" s="518"/>
      <c r="B53" s="501"/>
      <c r="C53" s="502"/>
      <c r="D53" s="49" t="s">
        <v>107</v>
      </c>
      <c r="E53" s="34" t="s">
        <v>15</v>
      </c>
      <c r="F53" s="149">
        <v>0.5</v>
      </c>
      <c r="G53" s="36" t="s">
        <v>16</v>
      </c>
      <c r="H53" s="495"/>
      <c r="I53" s="338"/>
      <c r="J53" s="38" t="str">
        <f t="shared" si="0"/>
        <v>-</v>
      </c>
      <c r="K53" s="46">
        <f t="shared" si="3"/>
        <v>0</v>
      </c>
      <c r="L53" s="493"/>
      <c r="M53" s="40"/>
      <c r="N53" s="41"/>
      <c r="O53" s="42"/>
      <c r="P53" s="142"/>
      <c r="Q53" s="143"/>
      <c r="R53" s="144"/>
      <c r="T53" s="525"/>
      <c r="U53" s="526"/>
      <c r="V53" s="527"/>
      <c r="W53" s="536"/>
      <c r="X53" s="537"/>
      <c r="Y53" s="537"/>
      <c r="Z53" s="538"/>
      <c r="AA53" s="534"/>
      <c r="AB53" s="564"/>
      <c r="AC53" s="564"/>
      <c r="AD53" s="216">
        <f t="shared" si="7"/>
        <v>0</v>
      </c>
      <c r="AE53" s="493"/>
      <c r="AF53" s="217"/>
      <c r="AG53" s="218"/>
      <c r="AH53" s="218"/>
      <c r="AI53" s="218"/>
      <c r="AJ53" s="218"/>
      <c r="AK53" s="219"/>
      <c r="AL53" s="460"/>
    </row>
    <row r="54" spans="1:38" ht="20.100000000000001" customHeight="1" x14ac:dyDescent="0.15">
      <c r="A54" s="518"/>
      <c r="B54" s="501"/>
      <c r="C54" s="502"/>
      <c r="D54" s="49" t="s">
        <v>108</v>
      </c>
      <c r="E54" s="34" t="s">
        <v>15</v>
      </c>
      <c r="F54" s="149">
        <v>0.5</v>
      </c>
      <c r="G54" s="36" t="s">
        <v>16</v>
      </c>
      <c r="H54" s="495"/>
      <c r="I54" s="338"/>
      <c r="J54" s="38" t="str">
        <f t="shared" si="0"/>
        <v>-</v>
      </c>
      <c r="K54" s="46">
        <f t="shared" si="3"/>
        <v>0</v>
      </c>
      <c r="L54" s="493"/>
      <c r="M54" s="40"/>
      <c r="N54" s="41"/>
      <c r="O54" s="42"/>
      <c r="P54" s="142"/>
      <c r="Q54" s="143"/>
      <c r="R54" s="144"/>
      <c r="T54" s="525"/>
      <c r="U54" s="526"/>
      <c r="V54" s="527"/>
      <c r="W54" s="536"/>
      <c r="X54" s="537"/>
      <c r="Y54" s="537"/>
      <c r="Z54" s="538"/>
      <c r="AA54" s="534"/>
      <c r="AB54" s="564"/>
      <c r="AC54" s="564"/>
      <c r="AD54" s="216">
        <f t="shared" si="7"/>
        <v>0</v>
      </c>
      <c r="AE54" s="493"/>
      <c r="AF54" s="217"/>
      <c r="AG54" s="218"/>
      <c r="AH54" s="218"/>
      <c r="AI54" s="218"/>
      <c r="AJ54" s="218"/>
      <c r="AK54" s="219"/>
      <c r="AL54" s="460"/>
    </row>
    <row r="55" spans="1:38" ht="20.100000000000001" customHeight="1" x14ac:dyDescent="0.15">
      <c r="A55" s="518"/>
      <c r="B55" s="501"/>
      <c r="C55" s="502"/>
      <c r="D55" s="49" t="s">
        <v>109</v>
      </c>
      <c r="E55" s="34" t="s">
        <v>15</v>
      </c>
      <c r="F55" s="149">
        <v>0.5</v>
      </c>
      <c r="G55" s="36" t="s">
        <v>16</v>
      </c>
      <c r="H55" s="495"/>
      <c r="I55" s="344"/>
      <c r="J55" s="38" t="str">
        <f t="shared" si="0"/>
        <v>-</v>
      </c>
      <c r="K55" s="46">
        <f t="shared" si="3"/>
        <v>0</v>
      </c>
      <c r="L55" s="493"/>
      <c r="M55" s="40"/>
      <c r="N55" s="41"/>
      <c r="O55" s="42"/>
      <c r="P55" s="142"/>
      <c r="Q55" s="143"/>
      <c r="R55" s="144"/>
      <c r="T55" s="525"/>
      <c r="U55" s="526"/>
      <c r="V55" s="527"/>
      <c r="W55" s="536"/>
      <c r="X55" s="537"/>
      <c r="Y55" s="537"/>
      <c r="Z55" s="538"/>
      <c r="AA55" s="534"/>
      <c r="AB55" s="564"/>
      <c r="AC55" s="564"/>
      <c r="AD55" s="216">
        <f t="shared" si="7"/>
        <v>0</v>
      </c>
      <c r="AE55" s="493"/>
      <c r="AF55" s="217"/>
      <c r="AG55" s="218"/>
      <c r="AH55" s="218"/>
      <c r="AI55" s="218"/>
      <c r="AJ55" s="218"/>
      <c r="AK55" s="219"/>
      <c r="AL55" s="460"/>
    </row>
    <row r="56" spans="1:38" ht="20.100000000000001" customHeight="1" x14ac:dyDescent="0.15">
      <c r="A56" s="518"/>
      <c r="B56" s="501"/>
      <c r="C56" s="502"/>
      <c r="D56" s="49" t="s">
        <v>110</v>
      </c>
      <c r="E56" s="34" t="s">
        <v>15</v>
      </c>
      <c r="F56" s="149">
        <v>0.5</v>
      </c>
      <c r="G56" s="36" t="s">
        <v>16</v>
      </c>
      <c r="H56" s="495"/>
      <c r="I56" s="344"/>
      <c r="J56" s="38" t="str">
        <f t="shared" si="0"/>
        <v>-</v>
      </c>
      <c r="K56" s="46">
        <f t="shared" si="3"/>
        <v>0</v>
      </c>
      <c r="L56" s="493"/>
      <c r="M56" s="40"/>
      <c r="N56" s="41"/>
      <c r="O56" s="42"/>
      <c r="P56" s="142"/>
      <c r="Q56" s="143"/>
      <c r="R56" s="144"/>
      <c r="T56" s="525"/>
      <c r="U56" s="526"/>
      <c r="V56" s="527"/>
      <c r="W56" s="536"/>
      <c r="X56" s="537"/>
      <c r="Y56" s="537"/>
      <c r="Z56" s="538"/>
      <c r="AA56" s="534"/>
      <c r="AB56" s="564"/>
      <c r="AC56" s="564"/>
      <c r="AD56" s="216">
        <f t="shared" si="7"/>
        <v>0</v>
      </c>
      <c r="AE56" s="493"/>
      <c r="AF56" s="217"/>
      <c r="AG56" s="218"/>
      <c r="AH56" s="218"/>
      <c r="AI56" s="218"/>
      <c r="AJ56" s="218"/>
      <c r="AK56" s="219"/>
      <c r="AL56" s="460"/>
    </row>
    <row r="57" spans="1:38" ht="20.100000000000001" customHeight="1" x14ac:dyDescent="0.15">
      <c r="A57" s="518"/>
      <c r="B57" s="501"/>
      <c r="C57" s="502"/>
      <c r="D57" s="49" t="s">
        <v>111</v>
      </c>
      <c r="E57" s="34" t="s">
        <v>15</v>
      </c>
      <c r="F57" s="149">
        <v>0.5</v>
      </c>
      <c r="G57" s="36" t="s">
        <v>16</v>
      </c>
      <c r="H57" s="495"/>
      <c r="I57" s="338"/>
      <c r="J57" s="38" t="str">
        <f t="shared" si="0"/>
        <v>-</v>
      </c>
      <c r="K57" s="46">
        <f t="shared" si="3"/>
        <v>0</v>
      </c>
      <c r="L57" s="493"/>
      <c r="M57" s="40"/>
      <c r="N57" s="41"/>
      <c r="O57" s="42"/>
      <c r="P57" s="142"/>
      <c r="Q57" s="143"/>
      <c r="R57" s="144"/>
      <c r="T57" s="525"/>
      <c r="U57" s="526"/>
      <c r="V57" s="527"/>
      <c r="W57" s="536"/>
      <c r="X57" s="537"/>
      <c r="Y57" s="537"/>
      <c r="Z57" s="538"/>
      <c r="AA57" s="534"/>
      <c r="AB57" s="564"/>
      <c r="AC57" s="564"/>
      <c r="AD57" s="216">
        <f t="shared" si="7"/>
        <v>0</v>
      </c>
      <c r="AE57" s="493"/>
      <c r="AF57" s="217"/>
      <c r="AG57" s="218"/>
      <c r="AH57" s="218"/>
      <c r="AI57" s="218"/>
      <c r="AJ57" s="218"/>
      <c r="AK57" s="219"/>
      <c r="AL57" s="460"/>
    </row>
    <row r="58" spans="1:38" ht="20.100000000000001" customHeight="1" x14ac:dyDescent="0.15">
      <c r="A58" s="518"/>
      <c r="B58" s="501"/>
      <c r="C58" s="502"/>
      <c r="D58" s="49" t="s">
        <v>112</v>
      </c>
      <c r="E58" s="34" t="s">
        <v>15</v>
      </c>
      <c r="F58" s="149">
        <v>0.5</v>
      </c>
      <c r="G58" s="36" t="s">
        <v>16</v>
      </c>
      <c r="H58" s="495"/>
      <c r="I58" s="338"/>
      <c r="J58" s="38" t="str">
        <f t="shared" si="0"/>
        <v>-</v>
      </c>
      <c r="K58" s="46">
        <f t="shared" si="3"/>
        <v>0</v>
      </c>
      <c r="L58" s="493"/>
      <c r="M58" s="222"/>
      <c r="N58" s="223"/>
      <c r="O58" s="224"/>
      <c r="P58" s="142"/>
      <c r="Q58" s="143"/>
      <c r="R58" s="144"/>
      <c r="T58" s="525"/>
      <c r="U58" s="526"/>
      <c r="V58" s="527"/>
      <c r="W58" s="536"/>
      <c r="X58" s="537"/>
      <c r="Y58" s="537"/>
      <c r="Z58" s="538"/>
      <c r="AA58" s="534"/>
      <c r="AB58" s="564"/>
      <c r="AC58" s="564"/>
      <c r="AD58" s="216">
        <f t="shared" si="7"/>
        <v>0</v>
      </c>
      <c r="AE58" s="493"/>
      <c r="AF58" s="217"/>
      <c r="AG58" s="218"/>
      <c r="AH58" s="218"/>
      <c r="AI58" s="218"/>
      <c r="AJ58" s="218"/>
      <c r="AK58" s="219"/>
      <c r="AL58" s="460"/>
    </row>
    <row r="59" spans="1:38" ht="20.100000000000001" customHeight="1" x14ac:dyDescent="0.15">
      <c r="A59" s="518"/>
      <c r="B59" s="501"/>
      <c r="C59" s="502"/>
      <c r="D59" s="49" t="s">
        <v>113</v>
      </c>
      <c r="E59" s="34" t="s">
        <v>15</v>
      </c>
      <c r="F59" s="149">
        <v>0.5</v>
      </c>
      <c r="G59" s="36" t="s">
        <v>16</v>
      </c>
      <c r="H59" s="495"/>
      <c r="I59" s="338"/>
      <c r="J59" s="38" t="str">
        <f t="shared" si="0"/>
        <v>-</v>
      </c>
      <c r="K59" s="46">
        <f t="shared" si="3"/>
        <v>0</v>
      </c>
      <c r="L59" s="493"/>
      <c r="M59" s="40"/>
      <c r="N59" s="41"/>
      <c r="O59" s="42"/>
      <c r="P59" s="142"/>
      <c r="Q59" s="143"/>
      <c r="R59" s="144"/>
      <c r="T59" s="525"/>
      <c r="U59" s="526"/>
      <c r="V59" s="527"/>
      <c r="W59" s="536"/>
      <c r="X59" s="537"/>
      <c r="Y59" s="537"/>
      <c r="Z59" s="538"/>
      <c r="AA59" s="534"/>
      <c r="AB59" s="564"/>
      <c r="AC59" s="564"/>
      <c r="AD59" s="216">
        <f t="shared" si="7"/>
        <v>0</v>
      </c>
      <c r="AE59" s="493"/>
      <c r="AF59" s="217"/>
      <c r="AG59" s="218"/>
      <c r="AH59" s="218"/>
      <c r="AI59" s="218"/>
      <c r="AJ59" s="218"/>
      <c r="AK59" s="219"/>
      <c r="AL59" s="461"/>
    </row>
    <row r="60" spans="1:38" ht="20.100000000000001" customHeight="1" thickBot="1" x14ac:dyDescent="0.2">
      <c r="A60" s="518"/>
      <c r="B60" s="501"/>
      <c r="C60" s="502"/>
      <c r="D60" s="49" t="s">
        <v>114</v>
      </c>
      <c r="E60" s="34" t="s">
        <v>15</v>
      </c>
      <c r="F60" s="149">
        <v>0.5</v>
      </c>
      <c r="G60" s="36" t="s">
        <v>16</v>
      </c>
      <c r="H60" s="495"/>
      <c r="I60" s="338"/>
      <c r="J60" s="38" t="str">
        <f t="shared" ref="J60:J62" si="10">IF(ASC(UPPER(I60))="A",5,IF(ASC(UPPER(I60))="B",4,IF(ASC(UPPER(I60))="C",3,IF(ASC(UPPER(I60))="D",2,IF(ASC(UPPER(I60))="K",0,IF(ASC(UPPER(I60))="","-","？"))))))</f>
        <v>-</v>
      </c>
      <c r="K60" s="46">
        <f t="shared" ref="K60:K62" si="11">IF(I60="A",2,IF(I60="B",2,IF(I60="C",2,IF(I60="N",2,))))</f>
        <v>0</v>
      </c>
      <c r="L60" s="493"/>
      <c r="M60" s="40"/>
      <c r="N60" s="41"/>
      <c r="O60" s="42"/>
      <c r="P60" s="142"/>
      <c r="Q60" s="143"/>
      <c r="R60" s="144"/>
      <c r="T60" s="528"/>
      <c r="U60" s="529"/>
      <c r="V60" s="530"/>
      <c r="W60" s="574"/>
      <c r="X60" s="575"/>
      <c r="Y60" s="575"/>
      <c r="Z60" s="576"/>
      <c r="AA60" s="535"/>
      <c r="AB60" s="577"/>
      <c r="AC60" s="577"/>
      <c r="AD60" s="226">
        <f t="shared" si="7"/>
        <v>0</v>
      </c>
      <c r="AE60" s="227" t="s">
        <v>118</v>
      </c>
      <c r="AF60" s="228"/>
      <c r="AG60" s="229"/>
      <c r="AH60" s="229"/>
      <c r="AI60" s="229"/>
      <c r="AJ60" s="229"/>
      <c r="AK60" s="230"/>
      <c r="AL60" s="460"/>
    </row>
    <row r="61" spans="1:38" ht="20.100000000000001" customHeight="1" thickBot="1" x14ac:dyDescent="0.2">
      <c r="A61" s="518"/>
      <c r="B61" s="501"/>
      <c r="C61" s="502"/>
      <c r="D61" s="1" t="s">
        <v>115</v>
      </c>
      <c r="E61" s="34" t="s">
        <v>15</v>
      </c>
      <c r="F61" s="149">
        <v>0.5</v>
      </c>
      <c r="G61" s="36" t="s">
        <v>16</v>
      </c>
      <c r="H61" s="495"/>
      <c r="I61" s="338"/>
      <c r="J61" s="38" t="str">
        <f t="shared" si="10"/>
        <v>-</v>
      </c>
      <c r="K61" s="46">
        <f t="shared" si="11"/>
        <v>0</v>
      </c>
      <c r="L61" s="493"/>
      <c r="M61" s="40"/>
      <c r="N61" s="41"/>
      <c r="O61" s="42"/>
      <c r="P61" s="142"/>
      <c r="Q61" s="143"/>
      <c r="R61" s="144"/>
      <c r="T61" s="578" t="s">
        <v>121</v>
      </c>
      <c r="U61" s="579"/>
      <c r="V61" s="243" t="str">
        <f>U83</f>
        <v>-</v>
      </c>
      <c r="W61" s="244" t="s">
        <v>122</v>
      </c>
      <c r="X61" s="580" t="str">
        <f>IF(V61="-","-",IF(V61=5,"AAA",IF(V61&gt;=4.5,"AA",IF(V61&gt;=4,"A",IF(V61&gt;=3.5,"B",IF(V61&gt;=3,"C","？"))))))</f>
        <v>-</v>
      </c>
      <c r="Y61" s="580"/>
      <c r="Z61" s="580"/>
      <c r="AA61" s="580"/>
      <c r="AB61" s="580"/>
      <c r="AC61" s="580"/>
      <c r="AD61" s="580"/>
      <c r="AE61" s="581"/>
      <c r="AF61" s="245"/>
      <c r="AG61" s="245"/>
      <c r="AH61" s="245"/>
      <c r="AI61" s="246"/>
      <c r="AJ61" s="247"/>
      <c r="AK61" s="221"/>
      <c r="AL61" s="221"/>
    </row>
    <row r="62" spans="1:38" ht="20.100000000000001" customHeight="1" thickBot="1" x14ac:dyDescent="0.2">
      <c r="A62" s="518"/>
      <c r="B62" s="501"/>
      <c r="C62" s="502"/>
      <c r="D62" s="49" t="s">
        <v>116</v>
      </c>
      <c r="E62" s="34" t="s">
        <v>15</v>
      </c>
      <c r="F62" s="149">
        <v>0.5</v>
      </c>
      <c r="G62" s="36" t="s">
        <v>16</v>
      </c>
      <c r="H62" s="495"/>
      <c r="I62" s="338"/>
      <c r="J62" s="38" t="str">
        <f t="shared" si="10"/>
        <v>-</v>
      </c>
      <c r="K62" s="46">
        <f t="shared" si="11"/>
        <v>0</v>
      </c>
      <c r="L62" s="493"/>
      <c r="M62" s="40"/>
      <c r="N62" s="41"/>
      <c r="O62" s="42"/>
      <c r="P62" s="142"/>
      <c r="Q62" s="143"/>
      <c r="R62" s="144"/>
      <c r="T62" s="251"/>
      <c r="U62" s="221"/>
      <c r="V62" s="221"/>
      <c r="W62" s="221"/>
      <c r="X62" s="252"/>
      <c r="Y62" s="252"/>
      <c r="Z62" s="252"/>
      <c r="AA62" s="252"/>
      <c r="AB62" s="245"/>
      <c r="AC62" s="253"/>
      <c r="AD62" s="253"/>
      <c r="AE62" s="225"/>
      <c r="AF62" s="245"/>
      <c r="AG62" s="245"/>
      <c r="AH62" s="245"/>
      <c r="AI62" s="246"/>
      <c r="AJ62" s="247"/>
      <c r="AK62" s="221"/>
    </row>
    <row r="63" spans="1:38" ht="20.100000000000001" customHeight="1" x14ac:dyDescent="0.15">
      <c r="A63" s="518"/>
      <c r="B63" s="501"/>
      <c r="C63" s="502"/>
      <c r="D63" s="49" t="s">
        <v>117</v>
      </c>
      <c r="E63" s="34" t="s">
        <v>15</v>
      </c>
      <c r="F63" s="149">
        <v>0.5</v>
      </c>
      <c r="G63" s="36" t="s">
        <v>16</v>
      </c>
      <c r="H63" s="495"/>
      <c r="I63" s="338"/>
      <c r="J63" s="38" t="str">
        <f t="shared" si="0"/>
        <v>-</v>
      </c>
      <c r="K63" s="46">
        <f t="shared" si="3"/>
        <v>0</v>
      </c>
      <c r="L63" s="493"/>
      <c r="M63" s="40"/>
      <c r="N63" s="41"/>
      <c r="O63" s="42"/>
      <c r="P63" s="142"/>
      <c r="Q63" s="143"/>
      <c r="R63" s="144"/>
      <c r="T63" s="251"/>
      <c r="U63" s="221"/>
      <c r="V63" s="221"/>
      <c r="W63" s="221"/>
      <c r="X63" s="582" t="s">
        <v>123</v>
      </c>
      <c r="Y63" s="583"/>
      <c r="Z63" s="583"/>
      <c r="AA63" s="584"/>
      <c r="AB63" s="588">
        <f>SUM(K6:K67,AD6:AD60)</f>
        <v>0</v>
      </c>
      <c r="AC63" s="589"/>
      <c r="AD63" s="589"/>
      <c r="AE63" s="589"/>
      <c r="AF63" s="589"/>
      <c r="AG63" s="589"/>
      <c r="AH63" s="590"/>
      <c r="AJ63" s="221"/>
      <c r="AK63" s="221"/>
    </row>
    <row r="64" spans="1:38" ht="20.100000000000001" customHeight="1" thickBot="1" x14ac:dyDescent="0.2">
      <c r="A64" s="518"/>
      <c r="B64" s="501"/>
      <c r="C64" s="502"/>
      <c r="D64" s="367" t="s">
        <v>119</v>
      </c>
      <c r="E64" s="34" t="s">
        <v>15</v>
      </c>
      <c r="F64" s="149">
        <v>0.5</v>
      </c>
      <c r="G64" s="103" t="s">
        <v>16</v>
      </c>
      <c r="H64" s="495"/>
      <c r="I64" s="338"/>
      <c r="J64" s="38" t="str">
        <f t="shared" si="0"/>
        <v>-</v>
      </c>
      <c r="K64" s="46">
        <f t="shared" si="3"/>
        <v>0</v>
      </c>
      <c r="L64" s="493"/>
      <c r="M64" s="40"/>
      <c r="N64" s="41"/>
      <c r="O64" s="42"/>
      <c r="P64" s="142"/>
      <c r="Q64" s="143"/>
      <c r="R64" s="144"/>
      <c r="U64" s="254"/>
      <c r="W64" s="221"/>
      <c r="X64" s="585"/>
      <c r="Y64" s="586"/>
      <c r="Z64" s="586"/>
      <c r="AA64" s="587"/>
      <c r="AB64" s="591"/>
      <c r="AC64" s="592"/>
      <c r="AD64" s="592"/>
      <c r="AE64" s="592"/>
      <c r="AF64" s="592"/>
      <c r="AG64" s="592"/>
      <c r="AH64" s="593"/>
      <c r="AJ64" s="221"/>
    </row>
    <row r="65" spans="1:39" ht="20.100000000000001" customHeight="1" x14ac:dyDescent="0.15">
      <c r="A65" s="518"/>
      <c r="B65" s="501"/>
      <c r="C65" s="502"/>
      <c r="D65" s="115" t="s">
        <v>184</v>
      </c>
      <c r="E65" s="63" t="s">
        <v>15</v>
      </c>
      <c r="F65" s="140">
        <v>0.5</v>
      </c>
      <c r="G65" s="64" t="s">
        <v>16</v>
      </c>
      <c r="H65" s="495"/>
      <c r="I65" s="344"/>
      <c r="J65" s="38" t="str">
        <f t="shared" si="0"/>
        <v>-</v>
      </c>
      <c r="K65" s="46">
        <f t="shared" si="3"/>
        <v>0</v>
      </c>
      <c r="L65" s="493"/>
      <c r="M65" s="40"/>
      <c r="N65" s="41"/>
      <c r="O65" s="42"/>
      <c r="P65" s="142"/>
      <c r="Q65" s="143"/>
      <c r="R65" s="144"/>
      <c r="U65" s="254"/>
      <c r="W65" s="221"/>
      <c r="X65" s="361"/>
      <c r="Y65" s="361"/>
      <c r="Z65" s="361"/>
      <c r="AA65" s="361"/>
      <c r="AB65" s="362"/>
      <c r="AC65" s="362"/>
      <c r="AD65" s="362"/>
      <c r="AE65" s="362"/>
      <c r="AF65" s="362"/>
      <c r="AG65" s="362"/>
      <c r="AH65" s="362"/>
      <c r="AJ65" s="221"/>
    </row>
    <row r="66" spans="1:39" ht="20.100000000000001" customHeight="1" x14ac:dyDescent="0.15">
      <c r="A66" s="518"/>
      <c r="B66" s="501"/>
      <c r="C66" s="502"/>
      <c r="D66" s="49"/>
      <c r="E66" s="34" t="s">
        <v>15</v>
      </c>
      <c r="F66" s="149">
        <v>0.5</v>
      </c>
      <c r="G66" s="36" t="s">
        <v>16</v>
      </c>
      <c r="H66" s="495"/>
      <c r="I66" s="344"/>
      <c r="J66" s="38" t="str">
        <f t="shared" si="0"/>
        <v>-</v>
      </c>
      <c r="K66" s="46">
        <f t="shared" si="3"/>
        <v>0</v>
      </c>
      <c r="L66" s="493"/>
      <c r="M66" s="50"/>
      <c r="N66" s="51">
        <f>P179</f>
        <v>0</v>
      </c>
      <c r="O66" s="52" t="str">
        <f>IF(P176&gt;0,"未達","")</f>
        <v>未達</v>
      </c>
      <c r="P66" s="462" t="str">
        <f>IF(Q67="-","-",IF(Q67&gt;5,"？",IF(Q67=5,"AAA",IF(Q67&gt;=4.5,"AA",IF(Q67&gt;=4,"A",IF(Q67&gt;=3.5,"B",IF(Q67&gt;=3,"C","？")))))))</f>
        <v>-</v>
      </c>
      <c r="Q66" s="463"/>
      <c r="R66" s="464"/>
      <c r="U66" s="254"/>
      <c r="W66" s="221"/>
      <c r="X66" s="361"/>
      <c r="Y66" s="361"/>
      <c r="Z66" s="361"/>
      <c r="AA66" s="361"/>
      <c r="AB66" s="362"/>
      <c r="AC66" s="362"/>
      <c r="AD66" s="362"/>
      <c r="AE66" s="362"/>
      <c r="AF66" s="362"/>
      <c r="AG66" s="362"/>
      <c r="AH66" s="362"/>
      <c r="AJ66" s="221"/>
    </row>
    <row r="67" spans="1:39" ht="20.100000000000001" customHeight="1" thickBot="1" x14ac:dyDescent="0.2">
      <c r="A67" s="519"/>
      <c r="B67" s="503"/>
      <c r="C67" s="504"/>
      <c r="D67" s="231"/>
      <c r="E67" s="76" t="s">
        <v>15</v>
      </c>
      <c r="F67" s="232">
        <v>0.5</v>
      </c>
      <c r="G67" s="233" t="s">
        <v>16</v>
      </c>
      <c r="H67" s="594"/>
      <c r="I67" s="345"/>
      <c r="J67" s="234" t="str">
        <f t="shared" si="0"/>
        <v>-</v>
      </c>
      <c r="K67" s="235">
        <f t="shared" si="3"/>
        <v>0</v>
      </c>
      <c r="L67" s="236" t="s">
        <v>120</v>
      </c>
      <c r="M67" s="237" t="s">
        <v>15</v>
      </c>
      <c r="N67" s="238">
        <f>O178*F67</f>
        <v>0</v>
      </c>
      <c r="O67" s="239" t="s">
        <v>49</v>
      </c>
      <c r="P67" s="240" t="s">
        <v>15</v>
      </c>
      <c r="Q67" s="241" t="str">
        <f>IF(SUM(N27,N51,N67)=0,"-",ROUND((N26*F26+N50*F50+N66*F66)/SUM(N27,N51,N67),1))</f>
        <v>-</v>
      </c>
      <c r="R67" s="242" t="s">
        <v>16</v>
      </c>
      <c r="U67" s="254"/>
      <c r="W67" s="221"/>
      <c r="X67" s="361"/>
      <c r="Y67" s="361"/>
      <c r="Z67" s="361"/>
      <c r="AA67" s="361"/>
      <c r="AB67" s="362"/>
      <c r="AC67" s="362"/>
      <c r="AD67" s="362"/>
      <c r="AE67" s="362"/>
      <c r="AF67" s="362"/>
      <c r="AG67" s="362"/>
      <c r="AH67" s="362"/>
      <c r="AJ67" s="221"/>
    </row>
    <row r="68" spans="1:39" ht="20.100000000000001" customHeight="1" x14ac:dyDescent="0.15">
      <c r="A68" s="366"/>
      <c r="B68" s="354"/>
      <c r="C68" s="354"/>
      <c r="D68" s="128"/>
      <c r="E68" s="136"/>
      <c r="F68" s="355"/>
      <c r="G68" s="137"/>
      <c r="H68" s="356"/>
      <c r="I68" s="363"/>
      <c r="J68" s="141"/>
      <c r="K68" s="364"/>
      <c r="L68" s="365"/>
      <c r="M68" s="358"/>
      <c r="N68" s="105"/>
      <c r="O68" s="359"/>
      <c r="P68" s="358"/>
      <c r="Q68" s="358"/>
      <c r="R68" s="360"/>
      <c r="U68" s="254"/>
      <c r="W68" s="221"/>
      <c r="X68" s="361"/>
      <c r="Y68" s="361"/>
      <c r="Z68" s="361"/>
      <c r="AA68" s="361"/>
      <c r="AB68" s="362"/>
      <c r="AC68" s="362"/>
      <c r="AD68" s="362"/>
      <c r="AE68" s="362"/>
      <c r="AF68" s="362"/>
      <c r="AG68" s="362"/>
      <c r="AH68" s="362"/>
      <c r="AJ68" s="221"/>
    </row>
    <row r="69" spans="1:39" ht="20.100000000000001" customHeight="1" thickBot="1" x14ac:dyDescent="0.2">
      <c r="A69" s="366"/>
      <c r="B69" s="1" t="s">
        <v>183</v>
      </c>
      <c r="C69" s="354"/>
      <c r="D69" s="128"/>
      <c r="E69" s="136"/>
      <c r="F69" s="355"/>
      <c r="G69" s="137"/>
      <c r="H69" s="356"/>
      <c r="I69" s="363"/>
      <c r="J69" s="141"/>
      <c r="K69" s="364"/>
      <c r="L69" s="365"/>
      <c r="M69" s="358"/>
      <c r="N69" s="105"/>
      <c r="O69" s="359"/>
      <c r="P69" s="358"/>
      <c r="Q69" s="358"/>
      <c r="R69" s="360"/>
      <c r="U69" s="254"/>
      <c r="W69" s="221"/>
      <c r="X69" s="221"/>
      <c r="Y69" s="221"/>
      <c r="Z69" s="221"/>
      <c r="AA69" s="221"/>
      <c r="AB69" s="221"/>
      <c r="AC69" s="221"/>
      <c r="AD69" s="221"/>
      <c r="AE69" s="225"/>
      <c r="AF69" s="221"/>
      <c r="AG69" s="221"/>
      <c r="AH69" s="221"/>
      <c r="AI69" s="221"/>
      <c r="AJ69" s="221"/>
    </row>
    <row r="70" spans="1:39" ht="15" thickTop="1" x14ac:dyDescent="0.15">
      <c r="A70" s="353"/>
      <c r="B70" s="354"/>
      <c r="C70" s="354"/>
      <c r="D70" s="128"/>
      <c r="E70" s="136"/>
      <c r="F70" s="355"/>
      <c r="G70" s="137"/>
      <c r="H70" s="356"/>
      <c r="I70" s="357"/>
      <c r="M70" s="250"/>
      <c r="U70" s="254"/>
      <c r="W70" s="221"/>
      <c r="X70" s="221"/>
      <c r="Y70" s="221"/>
      <c r="Z70" s="221"/>
      <c r="AA70" s="221"/>
      <c r="AB70" s="221"/>
      <c r="AC70" s="221"/>
      <c r="AD70" s="221"/>
      <c r="AE70" s="225"/>
      <c r="AF70" s="221"/>
      <c r="AG70" s="221"/>
      <c r="AH70" s="221"/>
      <c r="AI70" s="221"/>
      <c r="AJ70" s="221"/>
    </row>
    <row r="71" spans="1:39" ht="15" thickBot="1" x14ac:dyDescent="0.2">
      <c r="A71" s="353"/>
      <c r="B71" s="354"/>
      <c r="C71" s="354"/>
      <c r="D71" s="128"/>
      <c r="E71" s="136"/>
      <c r="F71" s="355"/>
      <c r="G71" s="137"/>
      <c r="H71" s="356"/>
      <c r="I71" s="357"/>
      <c r="U71" s="254" t="s">
        <v>124</v>
      </c>
      <c r="W71" s="221"/>
      <c r="X71" s="221"/>
      <c r="Y71" s="221"/>
      <c r="Z71" s="221"/>
      <c r="AA71" s="221"/>
      <c r="AB71" s="221"/>
      <c r="AC71" s="221"/>
      <c r="AD71" s="221"/>
      <c r="AE71" s="225"/>
      <c r="AF71" s="221"/>
      <c r="AG71" s="221"/>
      <c r="AH71" s="221"/>
      <c r="AI71" s="221"/>
    </row>
    <row r="72" spans="1:39" x14ac:dyDescent="0.15">
      <c r="B72" s="248"/>
      <c r="C72" s="249"/>
      <c r="K72" s="255"/>
      <c r="L72" s="256"/>
      <c r="M72" s="256"/>
      <c r="N72" s="256"/>
      <c r="O72" s="256"/>
      <c r="P72" s="256"/>
      <c r="Q72" s="256"/>
      <c r="R72" s="256"/>
      <c r="S72" s="193"/>
      <c r="T72" s="193"/>
      <c r="U72" s="193"/>
      <c r="V72" s="193"/>
      <c r="W72" s="193"/>
      <c r="X72" s="193"/>
      <c r="Y72" s="193"/>
      <c r="Z72" s="193"/>
      <c r="AA72" s="193"/>
      <c r="AB72" s="193"/>
      <c r="AC72" s="193"/>
      <c r="AD72" s="193"/>
      <c r="AE72" s="257"/>
      <c r="AF72" s="257"/>
      <c r="AG72" s="193"/>
      <c r="AH72" s="193"/>
      <c r="AI72" s="193"/>
      <c r="AJ72" s="193"/>
      <c r="AK72" s="193"/>
      <c r="AL72" s="193"/>
      <c r="AM72" s="258"/>
    </row>
    <row r="73" spans="1:39" x14ac:dyDescent="0.15">
      <c r="K73" s="259"/>
      <c r="L73" s="254"/>
      <c r="M73" s="260" t="s">
        <v>125</v>
      </c>
      <c r="N73" s="254"/>
      <c r="O73" s="254"/>
      <c r="P73" s="254"/>
      <c r="Q73" s="254"/>
      <c r="R73" s="254"/>
      <c r="S73" s="128"/>
      <c r="T73" s="261" t="s">
        <v>126</v>
      </c>
      <c r="U73" s="261"/>
      <c r="V73" s="128"/>
      <c r="W73" s="128"/>
      <c r="X73" s="128"/>
      <c r="Y73" s="128"/>
      <c r="Z73" s="128"/>
      <c r="AA73" s="128"/>
      <c r="AB73" s="128"/>
      <c r="AC73" s="128"/>
      <c r="AD73" s="128"/>
      <c r="AE73" s="262"/>
      <c r="AF73" s="262"/>
      <c r="AG73" s="128"/>
      <c r="AH73" s="260" t="s">
        <v>127</v>
      </c>
      <c r="AI73" s="260"/>
      <c r="AJ73" s="254"/>
      <c r="AK73" s="254"/>
      <c r="AL73" s="254"/>
      <c r="AM73" s="263"/>
    </row>
    <row r="74" spans="1:39" x14ac:dyDescent="0.15">
      <c r="K74" s="259"/>
      <c r="L74" s="254"/>
      <c r="M74" s="264"/>
      <c r="N74" s="265" t="s">
        <v>128</v>
      </c>
      <c r="O74" s="266">
        <v>5</v>
      </c>
      <c r="P74" s="267"/>
      <c r="Q74" s="254"/>
      <c r="R74" s="254"/>
      <c r="S74" s="128"/>
      <c r="T74" s="268" t="s">
        <v>129</v>
      </c>
      <c r="U74" s="269" t="s">
        <v>130</v>
      </c>
      <c r="V74" s="128"/>
      <c r="W74" s="128"/>
      <c r="X74" s="128"/>
      <c r="Y74" s="128"/>
      <c r="Z74" s="128"/>
      <c r="AA74" s="128"/>
      <c r="AB74" s="128"/>
      <c r="AC74" s="128"/>
      <c r="AD74" s="128"/>
      <c r="AE74" s="262"/>
      <c r="AF74" s="262"/>
      <c r="AG74" s="128"/>
      <c r="AH74" s="270"/>
      <c r="AI74" s="271"/>
      <c r="AJ74" s="272" t="s">
        <v>128</v>
      </c>
      <c r="AK74" s="266">
        <v>7</v>
      </c>
      <c r="AL74" s="267"/>
      <c r="AM74" s="263"/>
    </row>
    <row r="75" spans="1:39" x14ac:dyDescent="0.15">
      <c r="K75" s="259"/>
      <c r="L75" s="254"/>
      <c r="M75" s="273" t="s">
        <v>131</v>
      </c>
      <c r="N75" s="274" t="s">
        <v>132</v>
      </c>
      <c r="O75" s="275" t="s">
        <v>133</v>
      </c>
      <c r="P75" s="276" t="s">
        <v>134</v>
      </c>
      <c r="Q75" s="254"/>
      <c r="R75" s="254"/>
      <c r="S75" s="128"/>
      <c r="T75" s="277" t="s">
        <v>135</v>
      </c>
      <c r="U75" s="278" t="str">
        <f>Q12</f>
        <v>-</v>
      </c>
      <c r="V75" s="128"/>
      <c r="W75" s="128"/>
      <c r="X75" s="128"/>
      <c r="Y75" s="128"/>
      <c r="Z75" s="128"/>
      <c r="AA75" s="128"/>
      <c r="AB75" s="128"/>
      <c r="AC75" s="128"/>
      <c r="AD75" s="128"/>
      <c r="AE75" s="262"/>
      <c r="AF75" s="262"/>
      <c r="AG75" s="128"/>
      <c r="AH75" s="273" t="s">
        <v>131</v>
      </c>
      <c r="AI75" s="279"/>
      <c r="AJ75" s="274" t="s">
        <v>132</v>
      </c>
      <c r="AK75" s="275" t="s">
        <v>133</v>
      </c>
      <c r="AL75" s="276" t="s">
        <v>134</v>
      </c>
      <c r="AM75" s="280"/>
    </row>
    <row r="76" spans="1:39" x14ac:dyDescent="0.15">
      <c r="K76" s="259"/>
      <c r="L76" s="254"/>
      <c r="M76" s="281">
        <v>5</v>
      </c>
      <c r="N76" s="167">
        <f>COUNTIF(J$6:J$10,M76)</f>
        <v>0</v>
      </c>
      <c r="O76" s="282">
        <f>IF(N76&gt;O74,O74,N76)</f>
        <v>0</v>
      </c>
      <c r="P76" s="283">
        <f>O$74-SUM(O76:O$76)</f>
        <v>5</v>
      </c>
      <c r="Q76" s="254"/>
      <c r="R76" s="254"/>
      <c r="S76" s="128"/>
      <c r="T76" s="277" t="s">
        <v>136</v>
      </c>
      <c r="U76" s="278" t="str">
        <f>Q14</f>
        <v>-</v>
      </c>
      <c r="V76" s="128"/>
      <c r="W76" s="128"/>
      <c r="X76" s="128"/>
      <c r="Y76" s="128"/>
      <c r="Z76" s="128"/>
      <c r="AA76" s="128"/>
      <c r="AB76" s="128"/>
      <c r="AC76" s="128"/>
      <c r="AD76" s="128"/>
      <c r="AE76" s="262"/>
      <c r="AF76" s="262"/>
      <c r="AG76" s="128"/>
      <c r="AH76" s="281">
        <v>5</v>
      </c>
      <c r="AI76" s="167"/>
      <c r="AJ76" s="167">
        <f>COUNTIF(AC$6:AC$12,AH76)</f>
        <v>0</v>
      </c>
      <c r="AK76" s="282">
        <f>IF(AJ76&gt;AK74,AK74,AJ76)</f>
        <v>0</v>
      </c>
      <c r="AL76" s="283">
        <f>AK$74-SUM(AK76:AK$76)</f>
        <v>7</v>
      </c>
      <c r="AM76" s="284"/>
    </row>
    <row r="77" spans="1:39" x14ac:dyDescent="0.15">
      <c r="K77" s="259"/>
      <c r="L77" s="254"/>
      <c r="M77" s="281">
        <v>4</v>
      </c>
      <c r="N77" s="167">
        <f>COUNTIF(J$6:J$10,M77)</f>
        <v>0</v>
      </c>
      <c r="O77" s="282">
        <f>IF(P76&gt;0,IF(N77&gt;P76,P76,N77),0)</f>
        <v>0</v>
      </c>
      <c r="P77" s="283">
        <f>O$74-SUM(O$76:O77)</f>
        <v>5</v>
      </c>
      <c r="Q77" s="254"/>
      <c r="R77" s="254"/>
      <c r="S77" s="128"/>
      <c r="T77" s="285" t="s">
        <v>33</v>
      </c>
      <c r="U77" s="278" t="str">
        <f>Q21</f>
        <v>-</v>
      </c>
      <c r="V77" s="128"/>
      <c r="W77" s="128"/>
      <c r="X77" s="128"/>
      <c r="Y77" s="128"/>
      <c r="Z77" s="128"/>
      <c r="AA77" s="128"/>
      <c r="AB77" s="128"/>
      <c r="AC77" s="128"/>
      <c r="AD77" s="128"/>
      <c r="AE77" s="262"/>
      <c r="AF77" s="262"/>
      <c r="AG77" s="128"/>
      <c r="AH77" s="281">
        <v>4</v>
      </c>
      <c r="AI77" s="167"/>
      <c r="AJ77" s="167">
        <f>COUNTIF(AC$6:AC$12,AH77)</f>
        <v>0</v>
      </c>
      <c r="AK77" s="282">
        <f>IF(AL76&gt;0,IF(AJ77&gt;AL76,AL76,AJ77),0)</f>
        <v>0</v>
      </c>
      <c r="AL77" s="283">
        <f>AK$74-SUM(AK$76:AK77)</f>
        <v>7</v>
      </c>
      <c r="AM77" s="284"/>
    </row>
    <row r="78" spans="1:39" x14ac:dyDescent="0.15">
      <c r="J78" s="158"/>
      <c r="K78" s="259"/>
      <c r="L78" s="254"/>
      <c r="M78" s="281">
        <v>3</v>
      </c>
      <c r="N78" s="167">
        <f>COUNTIF(J$6:J$10,M78)</f>
        <v>0</v>
      </c>
      <c r="O78" s="282">
        <f>IF(P77&gt;0,IF(N78&gt;P77,P77,N78),0)</f>
        <v>0</v>
      </c>
      <c r="P78" s="283">
        <f>O$74-SUM(O$76:O78)</f>
        <v>5</v>
      </c>
      <c r="Q78" s="254"/>
      <c r="R78" s="254"/>
      <c r="S78" s="128"/>
      <c r="T78" s="285" t="s">
        <v>43</v>
      </c>
      <c r="U78" s="278" t="str">
        <f>Q67</f>
        <v>-</v>
      </c>
      <c r="V78" s="128"/>
      <c r="W78" s="128"/>
      <c r="X78" s="128"/>
      <c r="Y78" s="128"/>
      <c r="Z78" s="128"/>
      <c r="AA78" s="128"/>
      <c r="AB78" s="128"/>
      <c r="AC78" s="128"/>
      <c r="AD78" s="128"/>
      <c r="AE78" s="262"/>
      <c r="AF78" s="262"/>
      <c r="AG78" s="128"/>
      <c r="AH78" s="281">
        <v>3</v>
      </c>
      <c r="AI78" s="167"/>
      <c r="AJ78" s="167">
        <f>COUNTIF(AC$6:AC$12,AH78)</f>
        <v>0</v>
      </c>
      <c r="AK78" s="282">
        <f>IF(AL77&gt;0,IF(AJ78&gt;AL77,AL77,AJ78),0)</f>
        <v>0</v>
      </c>
      <c r="AL78" s="283">
        <f>AK$74-SUM(AK$76:AK78)</f>
        <v>7</v>
      </c>
      <c r="AM78" s="284"/>
    </row>
    <row r="79" spans="1:39" x14ac:dyDescent="0.15">
      <c r="J79" s="158"/>
      <c r="K79" s="259"/>
      <c r="L79" s="254"/>
      <c r="M79" s="281">
        <v>2</v>
      </c>
      <c r="N79" s="167">
        <f>COUNTIF(J$6:J$10,M79)</f>
        <v>0</v>
      </c>
      <c r="O79" s="282">
        <f>IF(P78&gt;0,IF(N79&gt;P78,P78,N79),0)</f>
        <v>0</v>
      </c>
      <c r="P79" s="283">
        <f>O$74-SUM(O$76:O79)</f>
        <v>5</v>
      </c>
      <c r="Q79" s="254"/>
      <c r="R79" s="254"/>
      <c r="S79" s="128"/>
      <c r="T79" s="285" t="s">
        <v>137</v>
      </c>
      <c r="U79" s="278" t="str">
        <f>AJ23</f>
        <v>-</v>
      </c>
      <c r="V79" s="128"/>
      <c r="W79" s="128"/>
      <c r="X79" s="128"/>
      <c r="Y79" s="128"/>
      <c r="Z79" s="128"/>
      <c r="AA79" s="128"/>
      <c r="AB79" s="128"/>
      <c r="AC79" s="128"/>
      <c r="AD79" s="128"/>
      <c r="AE79" s="262"/>
      <c r="AF79" s="262"/>
      <c r="AG79" s="128"/>
      <c r="AH79" s="281">
        <v>2</v>
      </c>
      <c r="AI79" s="167"/>
      <c r="AJ79" s="167">
        <f>COUNTIF(AC$6:AC$12,AH79)</f>
        <v>0</v>
      </c>
      <c r="AK79" s="282">
        <f>IF(AL78&gt;0,IF(AJ79&gt;AL78,AL78,AJ79),0)</f>
        <v>0</v>
      </c>
      <c r="AL79" s="283">
        <f>AK$74-SUM(AK$76:AK79)</f>
        <v>7</v>
      </c>
      <c r="AM79" s="284"/>
    </row>
    <row r="80" spans="1:39" x14ac:dyDescent="0.15">
      <c r="I80" s="158"/>
      <c r="J80" s="158"/>
      <c r="K80" s="259"/>
      <c r="L80" s="254"/>
      <c r="M80" s="281">
        <v>0</v>
      </c>
      <c r="N80" s="167">
        <f>COUNTIF(J$6:J$10,M80)</f>
        <v>0</v>
      </c>
      <c r="O80" s="282">
        <f>IF(P79&gt;0,IF(N80&gt;P79,P79,N80),0)</f>
        <v>0</v>
      </c>
      <c r="P80" s="283">
        <f>O$74-SUM(O$76:O80)</f>
        <v>5</v>
      </c>
      <c r="Q80" s="254"/>
      <c r="R80" s="254"/>
      <c r="S80" s="128"/>
      <c r="T80" s="285" t="s">
        <v>54</v>
      </c>
      <c r="U80" s="278" t="str">
        <f>AJ33</f>
        <v>-</v>
      </c>
      <c r="V80" s="128"/>
      <c r="W80" s="128"/>
      <c r="X80" s="128"/>
      <c r="Y80" s="128"/>
      <c r="Z80" s="128"/>
      <c r="AA80" s="128"/>
      <c r="AB80" s="128"/>
      <c r="AC80" s="128"/>
      <c r="AD80" s="128"/>
      <c r="AE80" s="262"/>
      <c r="AF80" s="262"/>
      <c r="AG80" s="128"/>
      <c r="AH80" s="281">
        <v>0</v>
      </c>
      <c r="AI80" s="167"/>
      <c r="AJ80" s="167">
        <f>COUNTIF(AC$6:AC$12,AH80)</f>
        <v>0</v>
      </c>
      <c r="AK80" s="282">
        <f>IF(AL79&gt;0,IF(AJ80&gt;AL79,AL79,AJ80),0)</f>
        <v>0</v>
      </c>
      <c r="AL80" s="283">
        <f>AK$74-SUM(AK$76:AK80)</f>
        <v>7</v>
      </c>
      <c r="AM80" s="284"/>
    </row>
    <row r="81" spans="9:39" x14ac:dyDescent="0.15">
      <c r="I81" s="158"/>
      <c r="J81" s="158"/>
      <c r="K81" s="259"/>
      <c r="L81" s="254"/>
      <c r="M81" s="286" t="s">
        <v>138</v>
      </c>
      <c r="N81" s="287">
        <f>SUM(N76:N80)</f>
        <v>0</v>
      </c>
      <c r="O81" s="288">
        <f>SUM(O76:O80)</f>
        <v>0</v>
      </c>
      <c r="P81" s="289"/>
      <c r="Q81" s="254"/>
      <c r="R81" s="254"/>
      <c r="S81" s="128"/>
      <c r="T81" s="285" t="s">
        <v>139</v>
      </c>
      <c r="U81" s="278" t="str">
        <f>AJ40</f>
        <v>-</v>
      </c>
      <c r="V81" s="128"/>
      <c r="W81" s="128"/>
      <c r="X81" s="128"/>
      <c r="Y81" s="128"/>
      <c r="Z81" s="128"/>
      <c r="AA81" s="128"/>
      <c r="AB81" s="128"/>
      <c r="AC81" s="128"/>
      <c r="AD81" s="128"/>
      <c r="AE81" s="262"/>
      <c r="AF81" s="262"/>
      <c r="AG81" s="128"/>
      <c r="AH81" s="286" t="s">
        <v>140</v>
      </c>
      <c r="AI81" s="274"/>
      <c r="AJ81" s="287">
        <f>SUM(AJ76:AJ80)</f>
        <v>0</v>
      </c>
      <c r="AK81" s="288">
        <f>SUM(AK76:AK80)</f>
        <v>0</v>
      </c>
      <c r="AL81" s="289"/>
      <c r="AM81" s="284"/>
    </row>
    <row r="82" spans="9:39" x14ac:dyDescent="0.15">
      <c r="I82" s="158"/>
      <c r="J82" s="158"/>
      <c r="K82" s="259"/>
      <c r="L82" s="254"/>
      <c r="M82" s="290"/>
      <c r="N82" s="291"/>
      <c r="O82" s="292" t="s">
        <v>141</v>
      </c>
      <c r="P82" s="293">
        <f>M76*O76+M77*O77+M78*O78+M79*O79+M80*O80</f>
        <v>0</v>
      </c>
      <c r="Q82" s="254"/>
      <c r="R82" s="254"/>
      <c r="S82" s="128"/>
      <c r="T82" s="294" t="s">
        <v>95</v>
      </c>
      <c r="U82" s="295" t="str">
        <f>AJ43</f>
        <v>-</v>
      </c>
      <c r="V82" s="128"/>
      <c r="W82" s="128"/>
      <c r="X82" s="128"/>
      <c r="Y82" s="128"/>
      <c r="Z82" s="128"/>
      <c r="AA82" s="128"/>
      <c r="AB82" s="128"/>
      <c r="AC82" s="128"/>
      <c r="AD82" s="128"/>
      <c r="AE82" s="262"/>
      <c r="AF82" s="262"/>
      <c r="AG82" s="128"/>
      <c r="AH82" s="290"/>
      <c r="AI82" s="296"/>
      <c r="AJ82" s="291"/>
      <c r="AK82" s="292" t="s">
        <v>141</v>
      </c>
      <c r="AL82" s="293">
        <f>AH76*AK76+AH77*AK77+AH78*AK78+AH79*AK79+AH80*AK80</f>
        <v>0</v>
      </c>
      <c r="AM82" s="263"/>
    </row>
    <row r="83" spans="9:39" x14ac:dyDescent="0.15">
      <c r="I83" s="158"/>
      <c r="J83" s="158"/>
      <c r="K83" s="259"/>
      <c r="L83" s="254"/>
      <c r="M83" s="297"/>
      <c r="N83" s="298"/>
      <c r="O83" s="299" t="s">
        <v>142</v>
      </c>
      <c r="P83" s="300">
        <f>SUM(O76:O78)</f>
        <v>0</v>
      </c>
      <c r="Q83" s="254"/>
      <c r="R83" s="254"/>
      <c r="S83" s="128"/>
      <c r="T83" s="301" t="s">
        <v>143</v>
      </c>
      <c r="U83" s="302" t="str">
        <f>IF(COUNTIF(U75:U82,"-")&gt;0,"-",ROUND(SUM(U75:U82)/8,1))</f>
        <v>-</v>
      </c>
      <c r="V83" s="128"/>
      <c r="W83" s="128"/>
      <c r="X83" s="128"/>
      <c r="Y83" s="128"/>
      <c r="Z83" s="128"/>
      <c r="AA83" s="128"/>
      <c r="AB83" s="128"/>
      <c r="AC83" s="128"/>
      <c r="AD83" s="128"/>
      <c r="AE83" s="262"/>
      <c r="AF83" s="262"/>
      <c r="AG83" s="128"/>
      <c r="AH83" s="297"/>
      <c r="AI83" s="303"/>
      <c r="AJ83" s="298"/>
      <c r="AK83" s="299" t="s">
        <v>142</v>
      </c>
      <c r="AL83" s="300">
        <f>SUM(AK76:AK78)</f>
        <v>0</v>
      </c>
      <c r="AM83" s="263"/>
    </row>
    <row r="84" spans="9:39" x14ac:dyDescent="0.15">
      <c r="I84" s="158"/>
      <c r="K84" s="259"/>
      <c r="L84" s="254"/>
      <c r="M84" s="254"/>
      <c r="N84" s="254"/>
      <c r="O84" s="254"/>
      <c r="P84" s="254"/>
      <c r="Q84" s="254"/>
      <c r="R84" s="254"/>
      <c r="S84" s="128"/>
      <c r="T84" s="128"/>
      <c r="U84" s="128"/>
      <c r="V84" s="128"/>
      <c r="W84" s="128"/>
      <c r="X84" s="128"/>
      <c r="Y84" s="128"/>
      <c r="Z84" s="128"/>
      <c r="AA84" s="128"/>
      <c r="AB84" s="128"/>
      <c r="AC84" s="128"/>
      <c r="AD84" s="128"/>
      <c r="AE84" s="262"/>
      <c r="AF84" s="262"/>
      <c r="AG84" s="128"/>
      <c r="AH84" s="128"/>
      <c r="AI84" s="128"/>
      <c r="AJ84" s="128"/>
      <c r="AK84" s="128"/>
      <c r="AL84" s="128"/>
      <c r="AM84" s="263"/>
    </row>
    <row r="85" spans="9:39" x14ac:dyDescent="0.15">
      <c r="I85" s="158"/>
      <c r="K85" s="259"/>
      <c r="L85" s="254"/>
      <c r="M85" s="260"/>
      <c r="N85" s="254"/>
      <c r="O85" s="254"/>
      <c r="P85" s="254"/>
      <c r="Q85" s="254"/>
      <c r="R85" s="254"/>
      <c r="S85" s="128"/>
      <c r="T85" s="128"/>
      <c r="U85" s="128"/>
      <c r="V85" s="128"/>
      <c r="W85" s="128"/>
      <c r="X85" s="128"/>
      <c r="Y85" s="128"/>
      <c r="Z85" s="128"/>
      <c r="AA85" s="128"/>
      <c r="AB85" s="128"/>
      <c r="AC85" s="128"/>
      <c r="AD85" s="128"/>
      <c r="AE85" s="262"/>
      <c r="AF85" s="262"/>
      <c r="AG85" s="128"/>
      <c r="AH85" s="260" t="s">
        <v>144</v>
      </c>
      <c r="AI85" s="260"/>
      <c r="AJ85" s="254"/>
      <c r="AK85" s="254"/>
      <c r="AL85" s="254"/>
      <c r="AM85" s="263"/>
    </row>
    <row r="86" spans="9:39" x14ac:dyDescent="0.15">
      <c r="K86" s="259"/>
      <c r="L86" s="254"/>
      <c r="M86" s="260" t="s">
        <v>145</v>
      </c>
      <c r="N86" s="254"/>
      <c r="O86" s="254"/>
      <c r="P86" s="254"/>
      <c r="Q86" s="254"/>
      <c r="R86" s="254"/>
      <c r="S86" s="128"/>
      <c r="T86" s="128"/>
      <c r="U86" s="128"/>
      <c r="V86" s="128"/>
      <c r="W86" s="128"/>
      <c r="X86" s="128"/>
      <c r="Y86" s="128"/>
      <c r="Z86" s="128"/>
      <c r="AA86" s="128"/>
      <c r="AB86" s="128"/>
      <c r="AC86" s="128"/>
      <c r="AD86" s="128"/>
      <c r="AE86" s="262"/>
      <c r="AF86" s="262"/>
      <c r="AG86" s="128"/>
      <c r="AH86" s="270"/>
      <c r="AI86" s="271"/>
      <c r="AJ86" s="272" t="s">
        <v>128</v>
      </c>
      <c r="AK86" s="266">
        <v>5</v>
      </c>
      <c r="AL86" s="267"/>
      <c r="AM86" s="263"/>
    </row>
    <row r="87" spans="9:39" x14ac:dyDescent="0.15">
      <c r="K87" s="259"/>
      <c r="L87" s="254"/>
      <c r="M87" s="270"/>
      <c r="N87" s="265" t="s">
        <v>128</v>
      </c>
      <c r="O87" s="266">
        <v>1</v>
      </c>
      <c r="P87" s="267"/>
      <c r="Q87" s="254"/>
      <c r="R87" s="254"/>
      <c r="S87" s="128"/>
      <c r="T87" s="128"/>
      <c r="U87" s="128"/>
      <c r="V87" s="128"/>
      <c r="W87" s="128"/>
      <c r="X87" s="128"/>
      <c r="Y87" s="128"/>
      <c r="Z87" s="128"/>
      <c r="AA87" s="128"/>
      <c r="AB87" s="128"/>
      <c r="AC87" s="128"/>
      <c r="AD87" s="128"/>
      <c r="AE87" s="262"/>
      <c r="AF87" s="262"/>
      <c r="AG87" s="128"/>
      <c r="AH87" s="273" t="s">
        <v>131</v>
      </c>
      <c r="AI87" s="279"/>
      <c r="AJ87" s="274" t="s">
        <v>132</v>
      </c>
      <c r="AK87" s="275" t="s">
        <v>133</v>
      </c>
      <c r="AL87" s="276" t="s">
        <v>134</v>
      </c>
      <c r="AM87" s="280"/>
    </row>
    <row r="88" spans="9:39" x14ac:dyDescent="0.15">
      <c r="K88" s="259"/>
      <c r="L88" s="254"/>
      <c r="M88" s="273" t="s">
        <v>131</v>
      </c>
      <c r="N88" s="274" t="s">
        <v>132</v>
      </c>
      <c r="O88" s="275" t="s">
        <v>133</v>
      </c>
      <c r="P88" s="276" t="s">
        <v>134</v>
      </c>
      <c r="Q88" s="254"/>
      <c r="R88" s="254"/>
      <c r="S88" s="128"/>
      <c r="T88" s="128"/>
      <c r="U88" s="128"/>
      <c r="V88" s="128"/>
      <c r="W88" s="128"/>
      <c r="X88" s="128"/>
      <c r="Y88" s="128"/>
      <c r="Z88" s="128"/>
      <c r="AA88" s="128"/>
      <c r="AB88" s="128"/>
      <c r="AC88" s="128"/>
      <c r="AD88" s="128"/>
      <c r="AE88" s="262"/>
      <c r="AF88" s="262"/>
      <c r="AG88" s="128"/>
      <c r="AH88" s="281">
        <v>5</v>
      </c>
      <c r="AI88" s="167"/>
      <c r="AJ88" s="167">
        <f>COUNTIF(AC$13:AC$19,AH88)</f>
        <v>0</v>
      </c>
      <c r="AK88" s="282">
        <f>IF(AJ88&gt;AK86,AK86,AJ88)</f>
        <v>0</v>
      </c>
      <c r="AL88" s="283">
        <f>AK$86-SUM(AK$88:AK88)</f>
        <v>5</v>
      </c>
      <c r="AM88" s="284"/>
    </row>
    <row r="89" spans="9:39" x14ac:dyDescent="0.15">
      <c r="K89" s="304"/>
      <c r="L89" s="305"/>
      <c r="M89" s="281">
        <v>5</v>
      </c>
      <c r="N89" s="167">
        <f>COUNTIF(J$11:J$12,M89)</f>
        <v>0</v>
      </c>
      <c r="O89" s="282">
        <f>IF(N89&gt;O87,O87,N89)</f>
        <v>0</v>
      </c>
      <c r="P89" s="283">
        <f>O$87-SUM(O$89:O89)</f>
        <v>1</v>
      </c>
      <c r="Q89" s="254"/>
      <c r="R89" s="254"/>
      <c r="S89" s="128"/>
      <c r="T89" s="128"/>
      <c r="U89" s="128"/>
      <c r="V89" s="128"/>
      <c r="W89" s="128"/>
      <c r="X89" s="128"/>
      <c r="Y89" s="128"/>
      <c r="Z89" s="128"/>
      <c r="AA89" s="128"/>
      <c r="AB89" s="128"/>
      <c r="AC89" s="128"/>
      <c r="AD89" s="128"/>
      <c r="AE89" s="262"/>
      <c r="AF89" s="262"/>
      <c r="AG89" s="128"/>
      <c r="AH89" s="281">
        <v>4</v>
      </c>
      <c r="AI89" s="167"/>
      <c r="AJ89" s="167">
        <f>COUNTIF(AC$13:AC$19,AH89)</f>
        <v>0</v>
      </c>
      <c r="AK89" s="282">
        <f>IF(AL88&gt;0,IF(AJ89&gt;AL88,AL88,AJ89),0)</f>
        <v>0</v>
      </c>
      <c r="AL89" s="283">
        <f>AK$86-SUM(AK$88:AK89)</f>
        <v>5</v>
      </c>
      <c r="AM89" s="284"/>
    </row>
    <row r="90" spans="9:39" x14ac:dyDescent="0.15">
      <c r="K90" s="304"/>
      <c r="L90" s="305"/>
      <c r="M90" s="281">
        <v>4</v>
      </c>
      <c r="N90" s="167">
        <f>COUNTIF(J$11:J$12,M90)</f>
        <v>0</v>
      </c>
      <c r="O90" s="282">
        <f>IF(P89&gt;0,IF(N90&gt;P89,P89,N90),0)</f>
        <v>0</v>
      </c>
      <c r="P90" s="283">
        <f>O$87-SUM(O$89:O90)</f>
        <v>1</v>
      </c>
      <c r="Q90" s="254"/>
      <c r="R90" s="254"/>
      <c r="S90" s="128"/>
      <c r="T90" s="128"/>
      <c r="U90" s="128"/>
      <c r="V90" s="128"/>
      <c r="W90" s="128"/>
      <c r="X90" s="128"/>
      <c r="Y90" s="128"/>
      <c r="Z90" s="128"/>
      <c r="AA90" s="128"/>
      <c r="AB90" s="128"/>
      <c r="AC90" s="128"/>
      <c r="AD90" s="128"/>
      <c r="AE90" s="262"/>
      <c r="AF90" s="262"/>
      <c r="AG90" s="128"/>
      <c r="AH90" s="281">
        <v>3</v>
      </c>
      <c r="AI90" s="167"/>
      <c r="AJ90" s="167">
        <f>COUNTIF(AC$13:AC$19,AH90)</f>
        <v>0</v>
      </c>
      <c r="AK90" s="282">
        <f>IF(AL89&gt;0,IF(AJ90&gt;AL89,AL89,AJ90),0)</f>
        <v>0</v>
      </c>
      <c r="AL90" s="283">
        <f>AK$86-SUM(AK$88:AK90)</f>
        <v>5</v>
      </c>
      <c r="AM90" s="284"/>
    </row>
    <row r="91" spans="9:39" x14ac:dyDescent="0.15">
      <c r="K91" s="259"/>
      <c r="L91" s="254"/>
      <c r="M91" s="281">
        <v>3</v>
      </c>
      <c r="N91" s="167">
        <f>COUNTIF(J$11:J$12,M91)</f>
        <v>0</v>
      </c>
      <c r="O91" s="282">
        <f>IF(P90&gt;0,IF(N91&gt;P90,P90,N91),0)</f>
        <v>0</v>
      </c>
      <c r="P91" s="283">
        <f>O$87-SUM(O$89:O91)</f>
        <v>1</v>
      </c>
      <c r="Q91" s="254"/>
      <c r="R91" s="254"/>
      <c r="S91" s="128"/>
      <c r="T91" s="128"/>
      <c r="U91" s="128"/>
      <c r="V91" s="128"/>
      <c r="W91" s="128"/>
      <c r="X91" s="128"/>
      <c r="Y91" s="128"/>
      <c r="Z91" s="128"/>
      <c r="AA91" s="128"/>
      <c r="AB91" s="128"/>
      <c r="AC91" s="128"/>
      <c r="AD91" s="128"/>
      <c r="AE91" s="262"/>
      <c r="AF91" s="262"/>
      <c r="AG91" s="128"/>
      <c r="AH91" s="281">
        <v>2</v>
      </c>
      <c r="AI91" s="167"/>
      <c r="AJ91" s="167">
        <f>COUNTIF(AC$13:AC$19,AH91)</f>
        <v>0</v>
      </c>
      <c r="AK91" s="282">
        <f>IF(AL90&gt;0,IF(AJ91&gt;AL90,AL90,AJ91),0)</f>
        <v>0</v>
      </c>
      <c r="AL91" s="283">
        <f>AK$86-SUM(AK$88:AK91)</f>
        <v>5</v>
      </c>
      <c r="AM91" s="284"/>
    </row>
    <row r="92" spans="9:39" x14ac:dyDescent="0.15">
      <c r="K92" s="259"/>
      <c r="L92" s="254"/>
      <c r="M92" s="281">
        <v>2</v>
      </c>
      <c r="N92" s="167">
        <f>COUNTIF(J$11:J$12,M92)</f>
        <v>0</v>
      </c>
      <c r="O92" s="282">
        <f>IF(P91&gt;0,IF(N92&gt;P91,P91,N92),0)</f>
        <v>0</v>
      </c>
      <c r="P92" s="283">
        <f>O$87-SUM(O$89:O92)</f>
        <v>1</v>
      </c>
      <c r="Q92" s="254"/>
      <c r="R92" s="254"/>
      <c r="S92" s="128"/>
      <c r="T92" s="128"/>
      <c r="U92" s="128"/>
      <c r="V92" s="128"/>
      <c r="W92" s="128"/>
      <c r="X92" s="128"/>
      <c r="Y92" s="128"/>
      <c r="Z92" s="128"/>
      <c r="AA92" s="128"/>
      <c r="AB92" s="128"/>
      <c r="AC92" s="128"/>
      <c r="AD92" s="128"/>
      <c r="AE92" s="262"/>
      <c r="AF92" s="262"/>
      <c r="AG92" s="128"/>
      <c r="AH92" s="281">
        <v>0</v>
      </c>
      <c r="AI92" s="167"/>
      <c r="AJ92" s="167">
        <f>COUNTIF(AC$13:AC$19,AH92)</f>
        <v>0</v>
      </c>
      <c r="AK92" s="282">
        <f>IF(AL91&gt;0,IF(AJ92&gt;AL91,AL91,AJ92),0)</f>
        <v>0</v>
      </c>
      <c r="AL92" s="283">
        <f>AK$86-SUM(AK$88:AK92)</f>
        <v>5</v>
      </c>
      <c r="AM92" s="284"/>
    </row>
    <row r="93" spans="9:39" x14ac:dyDescent="0.15">
      <c r="K93" s="259"/>
      <c r="L93" s="254"/>
      <c r="M93" s="281">
        <v>0</v>
      </c>
      <c r="N93" s="167">
        <f>COUNTIF(J$11:J$12,M93)</f>
        <v>0</v>
      </c>
      <c r="O93" s="282">
        <f>IF(P92&gt;0,IF(N93&gt;P92,P92,N93),0)</f>
        <v>0</v>
      </c>
      <c r="P93" s="283">
        <f>O$87-SUM(O$89:O93)</f>
        <v>1</v>
      </c>
      <c r="Q93" s="254"/>
      <c r="R93" s="254"/>
      <c r="S93" s="128"/>
      <c r="T93" s="128"/>
      <c r="U93" s="128"/>
      <c r="V93" s="128"/>
      <c r="W93" s="128"/>
      <c r="X93" s="128"/>
      <c r="Y93" s="128"/>
      <c r="Z93" s="128"/>
      <c r="AA93" s="128"/>
      <c r="AB93" s="128"/>
      <c r="AC93" s="128"/>
      <c r="AD93" s="128"/>
      <c r="AE93" s="262"/>
      <c r="AF93" s="262"/>
      <c r="AG93" s="128"/>
      <c r="AH93" s="286" t="s">
        <v>146</v>
      </c>
      <c r="AI93" s="274"/>
      <c r="AJ93" s="287">
        <f>SUM(AJ88:AJ92)</f>
        <v>0</v>
      </c>
      <c r="AK93" s="288">
        <f>SUM(AK88:AK92)</f>
        <v>0</v>
      </c>
      <c r="AL93" s="289"/>
      <c r="AM93" s="284"/>
    </row>
    <row r="94" spans="9:39" x14ac:dyDescent="0.15">
      <c r="J94" s="128"/>
      <c r="K94" s="259"/>
      <c r="L94" s="254"/>
      <c r="M94" s="286" t="s">
        <v>146</v>
      </c>
      <c r="N94" s="287">
        <f>SUM(N89:N93)</f>
        <v>0</v>
      </c>
      <c r="O94" s="288">
        <f>SUM(O89:O93)</f>
        <v>0</v>
      </c>
      <c r="P94" s="289"/>
      <c r="Q94" s="254"/>
      <c r="R94" s="254"/>
      <c r="S94" s="128"/>
      <c r="T94" s="128"/>
      <c r="U94" s="128"/>
      <c r="V94" s="128"/>
      <c r="W94" s="128"/>
      <c r="X94" s="128"/>
      <c r="Y94" s="128"/>
      <c r="Z94" s="128"/>
      <c r="AA94" s="128"/>
      <c r="AB94" s="128"/>
      <c r="AC94" s="128"/>
      <c r="AD94" s="128"/>
      <c r="AE94" s="262"/>
      <c r="AF94" s="262"/>
      <c r="AG94" s="128"/>
      <c r="AH94" s="290"/>
      <c r="AI94" s="296"/>
      <c r="AJ94" s="291"/>
      <c r="AK94" s="292" t="s">
        <v>141</v>
      </c>
      <c r="AL94" s="293">
        <f>AH88*AK88+AH89*AK89+AH90*AK90+AH91*AK91+AH92*AK92</f>
        <v>0</v>
      </c>
      <c r="AM94" s="263"/>
    </row>
    <row r="95" spans="9:39" x14ac:dyDescent="0.15">
      <c r="J95" s="128"/>
      <c r="K95" s="259"/>
      <c r="L95" s="254"/>
      <c r="M95" s="290"/>
      <c r="N95" s="291"/>
      <c r="O95" s="292" t="s">
        <v>141</v>
      </c>
      <c r="P95" s="293">
        <f>M89*O89+M90*O90+M91*O91+M92*O92+M93*O93</f>
        <v>0</v>
      </c>
      <c r="Q95" s="254"/>
      <c r="R95" s="254"/>
      <c r="S95" s="128"/>
      <c r="T95" s="128"/>
      <c r="U95" s="128"/>
      <c r="V95" s="128"/>
      <c r="W95" s="128"/>
      <c r="X95" s="128"/>
      <c r="Y95" s="128"/>
      <c r="Z95" s="128"/>
      <c r="AA95" s="128"/>
      <c r="AB95" s="128"/>
      <c r="AC95" s="128"/>
      <c r="AD95" s="128"/>
      <c r="AE95" s="262"/>
      <c r="AF95" s="262"/>
      <c r="AG95" s="128"/>
      <c r="AH95" s="297"/>
      <c r="AI95" s="303"/>
      <c r="AJ95" s="298"/>
      <c r="AK95" s="299" t="s">
        <v>142</v>
      </c>
      <c r="AL95" s="300">
        <f>SUM(AK88:AK90)</f>
        <v>0</v>
      </c>
      <c r="AM95" s="263"/>
    </row>
    <row r="96" spans="9:39" x14ac:dyDescent="0.15">
      <c r="I96" s="128"/>
      <c r="J96" s="128"/>
      <c r="K96" s="259"/>
      <c r="L96" s="254"/>
      <c r="M96" s="297"/>
      <c r="N96" s="298"/>
      <c r="O96" s="299" t="s">
        <v>142</v>
      </c>
      <c r="P96" s="300">
        <f>SUM(O89:O91)</f>
        <v>0</v>
      </c>
      <c r="Q96" s="254"/>
      <c r="R96" s="254"/>
      <c r="S96" s="128"/>
      <c r="T96" s="128"/>
      <c r="U96" s="128"/>
      <c r="V96" s="128"/>
      <c r="W96" s="128"/>
      <c r="X96" s="128"/>
      <c r="Y96" s="128"/>
      <c r="Z96" s="128"/>
      <c r="AA96" s="128"/>
      <c r="AB96" s="128"/>
      <c r="AC96" s="128"/>
      <c r="AD96" s="128"/>
      <c r="AE96" s="262"/>
      <c r="AF96" s="262"/>
      <c r="AG96" s="128"/>
      <c r="AH96" s="254"/>
      <c r="AI96" s="254"/>
      <c r="AJ96" s="254"/>
      <c r="AK96" s="254"/>
      <c r="AL96" s="254"/>
      <c r="AM96" s="129"/>
    </row>
    <row r="97" spans="9:39" x14ac:dyDescent="0.15">
      <c r="I97" s="128"/>
      <c r="J97" s="128"/>
      <c r="K97" s="259"/>
      <c r="L97" s="254"/>
      <c r="M97" s="254"/>
      <c r="N97" s="254"/>
      <c r="O97" s="254"/>
      <c r="P97" s="254"/>
      <c r="Q97" s="254"/>
      <c r="R97" s="254"/>
      <c r="S97" s="128"/>
      <c r="T97" s="128"/>
      <c r="U97" s="128"/>
      <c r="V97" s="128"/>
      <c r="W97" s="128"/>
      <c r="X97" s="128"/>
      <c r="Y97" s="128"/>
      <c r="Z97" s="128"/>
      <c r="AA97" s="128"/>
      <c r="AB97" s="128"/>
      <c r="AC97" s="128"/>
      <c r="AD97" s="128"/>
      <c r="AE97" s="262"/>
      <c r="AF97" s="262"/>
      <c r="AG97" s="128"/>
      <c r="AH97" s="260" t="s">
        <v>147</v>
      </c>
      <c r="AI97" s="260"/>
      <c r="AJ97" s="254"/>
      <c r="AK97" s="254"/>
      <c r="AL97" s="254"/>
      <c r="AM97" s="129"/>
    </row>
    <row r="98" spans="9:39" x14ac:dyDescent="0.15">
      <c r="I98" s="128"/>
      <c r="K98" s="259"/>
      <c r="L98" s="254"/>
      <c r="M98" s="260" t="s">
        <v>148</v>
      </c>
      <c r="N98" s="254"/>
      <c r="O98" s="254"/>
      <c r="P98" s="254"/>
      <c r="Q98" s="254"/>
      <c r="R98" s="254"/>
      <c r="S98" s="128"/>
      <c r="T98" s="128"/>
      <c r="U98" s="128"/>
      <c r="V98" s="128"/>
      <c r="W98" s="128"/>
      <c r="X98" s="128"/>
      <c r="Y98" s="128"/>
      <c r="Z98" s="128"/>
      <c r="AA98" s="128"/>
      <c r="AB98" s="128"/>
      <c r="AC98" s="128"/>
      <c r="AD98" s="128"/>
      <c r="AE98" s="262"/>
      <c r="AF98" s="262"/>
      <c r="AG98" s="128"/>
      <c r="AH98" s="270"/>
      <c r="AI98" s="271"/>
      <c r="AJ98" s="272" t="s">
        <v>128</v>
      </c>
      <c r="AK98" s="266">
        <v>1</v>
      </c>
      <c r="AL98" s="267"/>
      <c r="AM98" s="129"/>
    </row>
    <row r="99" spans="9:39" x14ac:dyDescent="0.15">
      <c r="I99" s="128"/>
      <c r="K99" s="259"/>
      <c r="L99" s="254"/>
      <c r="M99" s="270"/>
      <c r="N99" s="265" t="s">
        <v>128</v>
      </c>
      <c r="O99" s="266">
        <v>1</v>
      </c>
      <c r="P99" s="267"/>
      <c r="Q99" s="254"/>
      <c r="R99" s="254"/>
      <c r="S99" s="128"/>
      <c r="T99" s="128"/>
      <c r="U99" s="128"/>
      <c r="V99" s="128"/>
      <c r="W99" s="128"/>
      <c r="X99" s="128"/>
      <c r="Y99" s="128"/>
      <c r="Z99" s="128"/>
      <c r="AA99" s="128"/>
      <c r="AB99" s="128"/>
      <c r="AC99" s="128"/>
      <c r="AD99" s="128"/>
      <c r="AE99" s="262"/>
      <c r="AF99" s="262"/>
      <c r="AG99" s="128"/>
      <c r="AH99" s="273" t="s">
        <v>131</v>
      </c>
      <c r="AI99" s="279"/>
      <c r="AJ99" s="274" t="s">
        <v>132</v>
      </c>
      <c r="AK99" s="275" t="s">
        <v>133</v>
      </c>
      <c r="AL99" s="276" t="s">
        <v>134</v>
      </c>
      <c r="AM99" s="129"/>
    </row>
    <row r="100" spans="9:39" x14ac:dyDescent="0.15">
      <c r="K100" s="259"/>
      <c r="L100" s="254"/>
      <c r="M100" s="273" t="s">
        <v>131</v>
      </c>
      <c r="N100" s="274" t="s">
        <v>132</v>
      </c>
      <c r="O100" s="275" t="s">
        <v>133</v>
      </c>
      <c r="P100" s="276" t="s">
        <v>134</v>
      </c>
      <c r="Q100" s="306"/>
      <c r="R100" s="254"/>
      <c r="S100" s="128"/>
      <c r="T100" s="128"/>
      <c r="U100" s="128"/>
      <c r="V100" s="128"/>
      <c r="W100" s="128"/>
      <c r="X100" s="128"/>
      <c r="Y100" s="128"/>
      <c r="Z100" s="128"/>
      <c r="AA100" s="128"/>
      <c r="AB100" s="128"/>
      <c r="AC100" s="128"/>
      <c r="AD100" s="128"/>
      <c r="AE100" s="262"/>
      <c r="AF100" s="262"/>
      <c r="AG100" s="128"/>
      <c r="AH100" s="281">
        <v>5</v>
      </c>
      <c r="AI100" s="167"/>
      <c r="AJ100" s="167">
        <f>COUNTIF(AC$20:AC$23,AH100)</f>
        <v>0</v>
      </c>
      <c r="AK100" s="282">
        <f>IF(AJ100&gt;AK98,AK98,AJ100)</f>
        <v>0</v>
      </c>
      <c r="AL100" s="283">
        <f>AK$98-SUM(AK$100:AK100)</f>
        <v>1</v>
      </c>
      <c r="AM100" s="129"/>
    </row>
    <row r="101" spans="9:39" x14ac:dyDescent="0.15">
      <c r="K101" s="259"/>
      <c r="L101" s="254"/>
      <c r="M101" s="281">
        <v>5</v>
      </c>
      <c r="N101" s="167">
        <f>COUNTIF(J$13,M101)</f>
        <v>0</v>
      </c>
      <c r="O101" s="282">
        <f>IF(N101&gt;O99,O99,N101)</f>
        <v>0</v>
      </c>
      <c r="P101" s="283">
        <f>O$99-SUM(O$101:O101)</f>
        <v>1</v>
      </c>
      <c r="Q101" s="307"/>
      <c r="R101" s="254"/>
      <c r="S101" s="128"/>
      <c r="T101" s="128"/>
      <c r="U101" s="128"/>
      <c r="V101" s="128"/>
      <c r="W101" s="128"/>
      <c r="X101" s="128"/>
      <c r="Y101" s="128"/>
      <c r="Z101" s="128"/>
      <c r="AA101" s="128"/>
      <c r="AB101" s="128"/>
      <c r="AC101" s="128"/>
      <c r="AD101" s="128"/>
      <c r="AE101" s="262"/>
      <c r="AF101" s="262"/>
      <c r="AG101" s="128"/>
      <c r="AH101" s="281">
        <v>4</v>
      </c>
      <c r="AI101" s="167"/>
      <c r="AJ101" s="167">
        <f>COUNTIF(AC$20:AC$23,AH101)</f>
        <v>0</v>
      </c>
      <c r="AK101" s="282">
        <f>IF(AL100&gt;0,IF(AJ101&gt;AL100,AL100,AJ101),0)</f>
        <v>0</v>
      </c>
      <c r="AL101" s="283">
        <f>AK$98-SUM(AK$100:AK101)</f>
        <v>1</v>
      </c>
      <c r="AM101" s="129"/>
    </row>
    <row r="102" spans="9:39" x14ac:dyDescent="0.15">
      <c r="K102" s="259"/>
      <c r="L102" s="254"/>
      <c r="M102" s="281">
        <v>4</v>
      </c>
      <c r="N102" s="167">
        <f>COUNTIF(J$13,M102)</f>
        <v>0</v>
      </c>
      <c r="O102" s="282">
        <f>IF(P101&gt;0,IF(N102&gt;P101,P101,N102),0)</f>
        <v>0</v>
      </c>
      <c r="P102" s="283">
        <f>O$99-SUM(O$101:O102)</f>
        <v>1</v>
      </c>
      <c r="Q102" s="307"/>
      <c r="R102" s="254"/>
      <c r="S102" s="128"/>
      <c r="T102" s="128"/>
      <c r="U102" s="128"/>
      <c r="V102" s="128"/>
      <c r="W102" s="128"/>
      <c r="X102" s="128"/>
      <c r="Y102" s="128"/>
      <c r="Z102" s="128"/>
      <c r="AA102" s="128"/>
      <c r="AB102" s="128"/>
      <c r="AC102" s="128"/>
      <c r="AD102" s="128"/>
      <c r="AE102" s="262"/>
      <c r="AF102" s="262"/>
      <c r="AG102" s="128"/>
      <c r="AH102" s="281">
        <v>3</v>
      </c>
      <c r="AI102" s="167"/>
      <c r="AJ102" s="167">
        <f>COUNTIF(AC$20:AC$23,AH102)</f>
        <v>0</v>
      </c>
      <c r="AK102" s="282">
        <f>IF(AL101&gt;0,IF(AJ102&gt;AL101,AL101,AJ102),0)</f>
        <v>0</v>
      </c>
      <c r="AL102" s="283">
        <f>AK$98-SUM(AK$100:AK102)</f>
        <v>1</v>
      </c>
      <c r="AM102" s="129"/>
    </row>
    <row r="103" spans="9:39" x14ac:dyDescent="0.15">
      <c r="K103" s="259"/>
      <c r="L103" s="254"/>
      <c r="M103" s="281">
        <v>3</v>
      </c>
      <c r="N103" s="167">
        <f>COUNTIF(J$13,M103)</f>
        <v>0</v>
      </c>
      <c r="O103" s="282">
        <f>IF(P102&gt;0,IF(N103&gt;P102,P102,N103),0)</f>
        <v>0</v>
      </c>
      <c r="P103" s="283">
        <f>O$99-SUM(O$101:O103)</f>
        <v>1</v>
      </c>
      <c r="Q103" s="307"/>
      <c r="R103" s="254"/>
      <c r="S103" s="128"/>
      <c r="T103" s="128"/>
      <c r="U103" s="128"/>
      <c r="V103" s="128"/>
      <c r="W103" s="128"/>
      <c r="X103" s="128"/>
      <c r="Y103" s="128"/>
      <c r="Z103" s="128"/>
      <c r="AA103" s="128"/>
      <c r="AB103" s="128"/>
      <c r="AC103" s="128"/>
      <c r="AD103" s="128"/>
      <c r="AE103" s="262"/>
      <c r="AF103" s="262"/>
      <c r="AG103" s="128"/>
      <c r="AH103" s="281">
        <v>2</v>
      </c>
      <c r="AI103" s="167"/>
      <c r="AJ103" s="167">
        <f>COUNTIF(AC$20:AC$23,AH103)</f>
        <v>0</v>
      </c>
      <c r="AK103" s="282">
        <f>IF(AL102&gt;0,IF(AJ103&gt;AL102,AL102,AJ103),0)</f>
        <v>0</v>
      </c>
      <c r="AL103" s="283">
        <f>AK$98-SUM(AK$100:AK103)</f>
        <v>1</v>
      </c>
      <c r="AM103" s="129"/>
    </row>
    <row r="104" spans="9:39" x14ac:dyDescent="0.15">
      <c r="K104" s="259"/>
      <c r="L104" s="254"/>
      <c r="M104" s="281">
        <v>2</v>
      </c>
      <c r="N104" s="167">
        <f>COUNTIF(J$13,M104)</f>
        <v>0</v>
      </c>
      <c r="O104" s="282">
        <f>IF(P103&gt;0,IF(N104&gt;P103,P103,N104),0)</f>
        <v>0</v>
      </c>
      <c r="P104" s="283">
        <f>O$99-SUM(O$101:O104)</f>
        <v>1</v>
      </c>
      <c r="Q104" s="307"/>
      <c r="R104" s="254"/>
      <c r="S104" s="128"/>
      <c r="T104" s="128"/>
      <c r="U104" s="128"/>
      <c r="V104" s="128"/>
      <c r="W104" s="128"/>
      <c r="X104" s="128"/>
      <c r="Y104" s="128"/>
      <c r="Z104" s="128"/>
      <c r="AA104" s="128"/>
      <c r="AB104" s="128"/>
      <c r="AC104" s="128"/>
      <c r="AD104" s="128"/>
      <c r="AE104" s="262"/>
      <c r="AF104" s="262"/>
      <c r="AG104" s="128"/>
      <c r="AH104" s="281">
        <v>0</v>
      </c>
      <c r="AI104" s="167"/>
      <c r="AJ104" s="167">
        <f>COUNTIF(AC$20:AC$23,AH104)</f>
        <v>0</v>
      </c>
      <c r="AK104" s="282">
        <f>IF(AL103&gt;0,IF(AJ104&gt;AL103,AL103,AJ104),0)</f>
        <v>0</v>
      </c>
      <c r="AL104" s="283">
        <f>AK$98-SUM(AK$100:AK104)</f>
        <v>1</v>
      </c>
      <c r="AM104" s="129"/>
    </row>
    <row r="105" spans="9:39" x14ac:dyDescent="0.15">
      <c r="K105" s="259"/>
      <c r="L105" s="254"/>
      <c r="M105" s="281">
        <v>0</v>
      </c>
      <c r="N105" s="167">
        <f>COUNTIF(J$13,M105)</f>
        <v>0</v>
      </c>
      <c r="O105" s="282">
        <f>IF(P104&gt;0,IF(N105&gt;P104,P104,N105),0)</f>
        <v>0</v>
      </c>
      <c r="P105" s="283">
        <f>O$99-SUM(O$101:O105)</f>
        <v>1</v>
      </c>
      <c r="Q105" s="307"/>
      <c r="R105" s="254"/>
      <c r="S105" s="128"/>
      <c r="T105" s="128"/>
      <c r="U105" s="128"/>
      <c r="V105" s="128"/>
      <c r="W105" s="128"/>
      <c r="X105" s="128"/>
      <c r="Y105" s="128"/>
      <c r="Z105" s="128"/>
      <c r="AA105" s="128"/>
      <c r="AB105" s="128"/>
      <c r="AC105" s="128"/>
      <c r="AD105" s="128"/>
      <c r="AE105" s="262"/>
      <c r="AF105" s="262"/>
      <c r="AG105" s="128"/>
      <c r="AH105" s="286" t="s">
        <v>146</v>
      </c>
      <c r="AI105" s="274"/>
      <c r="AJ105" s="287">
        <f>SUM(AJ100:AJ104)</f>
        <v>0</v>
      </c>
      <c r="AK105" s="288">
        <f>SUM(AK100:AK104)</f>
        <v>0</v>
      </c>
      <c r="AL105" s="289"/>
      <c r="AM105" s="129"/>
    </row>
    <row r="106" spans="9:39" x14ac:dyDescent="0.15">
      <c r="K106" s="259"/>
      <c r="L106" s="254"/>
      <c r="M106" s="286" t="s">
        <v>146</v>
      </c>
      <c r="N106" s="287">
        <f>SUM(N101:N105)</f>
        <v>0</v>
      </c>
      <c r="O106" s="288">
        <f>SUM(O101:O105)</f>
        <v>0</v>
      </c>
      <c r="P106" s="289"/>
      <c r="Q106" s="307"/>
      <c r="R106" s="254"/>
      <c r="S106" s="128"/>
      <c r="T106" s="128"/>
      <c r="U106" s="128"/>
      <c r="V106" s="128"/>
      <c r="W106" s="128"/>
      <c r="X106" s="128"/>
      <c r="Y106" s="128"/>
      <c r="Z106" s="128"/>
      <c r="AA106" s="128"/>
      <c r="AB106" s="128"/>
      <c r="AC106" s="128"/>
      <c r="AD106" s="128"/>
      <c r="AE106" s="262"/>
      <c r="AF106" s="262"/>
      <c r="AG106" s="128"/>
      <c r="AH106" s="290"/>
      <c r="AI106" s="296"/>
      <c r="AJ106" s="291"/>
      <c r="AK106" s="292" t="s">
        <v>141</v>
      </c>
      <c r="AL106" s="293">
        <f>AH100*AK100+AH101*AK101+AH102*AK102+AH103*AK103+AH104*AK104</f>
        <v>0</v>
      </c>
      <c r="AM106" s="129"/>
    </row>
    <row r="107" spans="9:39" x14ac:dyDescent="0.15">
      <c r="K107" s="259"/>
      <c r="L107" s="254"/>
      <c r="M107" s="290"/>
      <c r="N107" s="291"/>
      <c r="O107" s="292" t="s">
        <v>141</v>
      </c>
      <c r="P107" s="293">
        <f>M101*O101+M102*O102+M103*O103+M104*O104+M105*O105</f>
        <v>0</v>
      </c>
      <c r="Q107" s="254"/>
      <c r="R107" s="254"/>
      <c r="S107" s="128"/>
      <c r="T107" s="128"/>
      <c r="U107" s="128"/>
      <c r="V107" s="128"/>
      <c r="W107" s="128"/>
      <c r="X107" s="128"/>
      <c r="Y107" s="128"/>
      <c r="Z107" s="128"/>
      <c r="AA107" s="128"/>
      <c r="AB107" s="128"/>
      <c r="AC107" s="128"/>
      <c r="AD107" s="128"/>
      <c r="AE107" s="262"/>
      <c r="AF107" s="262"/>
      <c r="AG107" s="128"/>
      <c r="AH107" s="297"/>
      <c r="AI107" s="303"/>
      <c r="AJ107" s="298"/>
      <c r="AK107" s="299" t="s">
        <v>142</v>
      </c>
      <c r="AL107" s="300">
        <f>SUM(AK100:AK102)</f>
        <v>0</v>
      </c>
      <c r="AM107" s="129"/>
    </row>
    <row r="108" spans="9:39" x14ac:dyDescent="0.15">
      <c r="K108" s="259"/>
      <c r="L108" s="254"/>
      <c r="M108" s="297"/>
      <c r="N108" s="298"/>
      <c r="O108" s="299" t="s">
        <v>142</v>
      </c>
      <c r="P108" s="300">
        <f>SUM(O101:O103)</f>
        <v>0</v>
      </c>
      <c r="Q108" s="254"/>
      <c r="R108" s="254"/>
      <c r="S108" s="128"/>
      <c r="T108" s="128"/>
      <c r="U108" s="128"/>
      <c r="V108" s="128"/>
      <c r="W108" s="128"/>
      <c r="X108" s="128"/>
      <c r="Y108" s="128"/>
      <c r="Z108" s="128"/>
      <c r="AA108" s="128"/>
      <c r="AB108" s="128"/>
      <c r="AC108" s="128"/>
      <c r="AD108" s="128"/>
      <c r="AE108" s="262"/>
      <c r="AF108" s="262"/>
      <c r="AG108" s="128"/>
      <c r="AH108" s="128"/>
      <c r="AI108" s="128"/>
      <c r="AJ108" s="128"/>
      <c r="AK108" s="128"/>
      <c r="AL108" s="128"/>
      <c r="AM108" s="129"/>
    </row>
    <row r="109" spans="9:39" x14ac:dyDescent="0.15">
      <c r="K109" s="259"/>
      <c r="L109" s="254"/>
      <c r="M109" s="254"/>
      <c r="N109" s="254"/>
      <c r="O109" s="254"/>
      <c r="P109" s="254"/>
      <c r="Q109" s="254"/>
      <c r="R109" s="254"/>
      <c r="S109" s="128"/>
      <c r="T109" s="128"/>
      <c r="U109" s="128"/>
      <c r="V109" s="128"/>
      <c r="W109" s="128"/>
      <c r="X109" s="128"/>
      <c r="Y109" s="128"/>
      <c r="Z109" s="128"/>
      <c r="AA109" s="128"/>
      <c r="AB109" s="128"/>
      <c r="AC109" s="128"/>
      <c r="AD109" s="128"/>
      <c r="AE109" s="262"/>
      <c r="AF109" s="262"/>
      <c r="AG109" s="128"/>
      <c r="AH109" s="260" t="s">
        <v>149</v>
      </c>
      <c r="AI109" s="260"/>
      <c r="AJ109" s="254"/>
      <c r="AK109" s="254"/>
      <c r="AL109" s="254"/>
      <c r="AM109" s="129"/>
    </row>
    <row r="110" spans="9:39" x14ac:dyDescent="0.15">
      <c r="K110" s="259"/>
      <c r="L110" s="254"/>
      <c r="M110" s="260" t="s">
        <v>150</v>
      </c>
      <c r="N110" s="254"/>
      <c r="O110" s="254"/>
      <c r="P110" s="254"/>
      <c r="Q110" s="254"/>
      <c r="R110" s="254"/>
      <c r="S110" s="128"/>
      <c r="T110" s="128"/>
      <c r="U110" s="128"/>
      <c r="V110" s="128"/>
      <c r="W110" s="128"/>
      <c r="X110" s="128"/>
      <c r="Y110" s="128"/>
      <c r="Z110" s="128"/>
      <c r="AA110" s="128"/>
      <c r="AB110" s="128"/>
      <c r="AC110" s="128"/>
      <c r="AD110" s="128"/>
      <c r="AE110" s="262"/>
      <c r="AF110" s="262"/>
      <c r="AG110" s="128"/>
      <c r="AH110" s="270"/>
      <c r="AI110" s="271"/>
      <c r="AJ110" s="272" t="s">
        <v>128</v>
      </c>
      <c r="AK110" s="266">
        <v>8</v>
      </c>
      <c r="AL110" s="267"/>
      <c r="AM110" s="129"/>
    </row>
    <row r="111" spans="9:39" x14ac:dyDescent="0.15">
      <c r="K111" s="259"/>
      <c r="L111" s="254"/>
      <c r="M111" s="270"/>
      <c r="N111" s="265" t="s">
        <v>128</v>
      </c>
      <c r="O111" s="266">
        <v>1</v>
      </c>
      <c r="P111" s="267"/>
      <c r="Q111" s="254"/>
      <c r="R111" s="254"/>
      <c r="S111" s="128"/>
      <c r="T111" s="128"/>
      <c r="U111" s="128"/>
      <c r="V111" s="128"/>
      <c r="W111" s="128"/>
      <c r="X111" s="128"/>
      <c r="Y111" s="128"/>
      <c r="Z111" s="128"/>
      <c r="AA111" s="128"/>
      <c r="AB111" s="128"/>
      <c r="AC111" s="128"/>
      <c r="AD111" s="128"/>
      <c r="AE111" s="262"/>
      <c r="AF111" s="262"/>
      <c r="AG111" s="128"/>
      <c r="AH111" s="273" t="s">
        <v>131</v>
      </c>
      <c r="AI111" s="279"/>
      <c r="AJ111" s="274" t="s">
        <v>132</v>
      </c>
      <c r="AK111" s="275" t="s">
        <v>133</v>
      </c>
      <c r="AL111" s="276" t="s">
        <v>134</v>
      </c>
      <c r="AM111" s="129"/>
    </row>
    <row r="112" spans="9:39" x14ac:dyDescent="0.15">
      <c r="K112" s="259"/>
      <c r="L112" s="254"/>
      <c r="M112" s="273" t="s">
        <v>131</v>
      </c>
      <c r="N112" s="274" t="s">
        <v>132</v>
      </c>
      <c r="O112" s="275" t="s">
        <v>133</v>
      </c>
      <c r="P112" s="276" t="s">
        <v>134</v>
      </c>
      <c r="Q112" s="254"/>
      <c r="R112" s="254"/>
      <c r="S112" s="128"/>
      <c r="T112" s="128"/>
      <c r="U112" s="128"/>
      <c r="V112" s="128"/>
      <c r="W112" s="128"/>
      <c r="X112" s="128"/>
      <c r="Y112" s="128"/>
      <c r="Z112" s="128"/>
      <c r="AA112" s="128"/>
      <c r="AB112" s="128"/>
      <c r="AC112" s="128"/>
      <c r="AD112" s="128"/>
      <c r="AE112" s="262"/>
      <c r="AF112" s="262"/>
      <c r="AG112" s="128"/>
      <c r="AH112" s="281">
        <v>5</v>
      </c>
      <c r="AI112" s="167"/>
      <c r="AJ112" s="167">
        <f>COUNTIF(AC$24:AC$31,AH112)</f>
        <v>0</v>
      </c>
      <c r="AK112" s="282">
        <f>IF(AJ112&gt;AK110,AK110,AJ112)</f>
        <v>0</v>
      </c>
      <c r="AL112" s="283">
        <f>AK$110-SUM(AK$112:AK112)</f>
        <v>8</v>
      </c>
      <c r="AM112" s="129"/>
    </row>
    <row r="113" spans="11:39" x14ac:dyDescent="0.15">
      <c r="K113" s="259"/>
      <c r="L113" s="254"/>
      <c r="M113" s="281">
        <v>5</v>
      </c>
      <c r="N113" s="167">
        <f>COUNTIF(J$15,M113)</f>
        <v>0</v>
      </c>
      <c r="O113" s="282">
        <f>IF(N113&gt;O111,O111,N113)</f>
        <v>0</v>
      </c>
      <c r="P113" s="283">
        <f>O$111-SUM(O113:O$113)</f>
        <v>1</v>
      </c>
      <c r="Q113" s="254"/>
      <c r="R113" s="254"/>
      <c r="S113" s="128"/>
      <c r="T113" s="128"/>
      <c r="U113" s="128"/>
      <c r="V113" s="128"/>
      <c r="W113" s="128"/>
      <c r="X113" s="128"/>
      <c r="Y113" s="128"/>
      <c r="Z113" s="128"/>
      <c r="AA113" s="128"/>
      <c r="AB113" s="128"/>
      <c r="AC113" s="128"/>
      <c r="AD113" s="128"/>
      <c r="AE113" s="262"/>
      <c r="AF113" s="262"/>
      <c r="AG113" s="128"/>
      <c r="AH113" s="281">
        <v>4</v>
      </c>
      <c r="AI113" s="167"/>
      <c r="AJ113" s="167">
        <f>COUNTIF(AC$24:AC$31,AH113)</f>
        <v>0</v>
      </c>
      <c r="AK113" s="282">
        <f>IF(AL112&gt;0,IF(AJ113&gt;AL112,AL112,AJ113),0)</f>
        <v>0</v>
      </c>
      <c r="AL113" s="283">
        <f>AK$110-SUM(AK$112:AK113)</f>
        <v>8</v>
      </c>
      <c r="AM113" s="129"/>
    </row>
    <row r="114" spans="11:39" x14ac:dyDescent="0.15">
      <c r="K114" s="259"/>
      <c r="L114" s="254"/>
      <c r="M114" s="281">
        <v>4</v>
      </c>
      <c r="N114" s="167">
        <f>COUNTIF(J$15,M114)</f>
        <v>0</v>
      </c>
      <c r="O114" s="282">
        <f>IF(P113&gt;0,IF(N114&gt;P113,P113,N114),0)</f>
        <v>0</v>
      </c>
      <c r="P114" s="283">
        <f>O$111-SUM(O$113:O114)</f>
        <v>1</v>
      </c>
      <c r="Q114" s="254"/>
      <c r="R114" s="254"/>
      <c r="S114" s="128"/>
      <c r="T114" s="128"/>
      <c r="U114" s="128"/>
      <c r="V114" s="128"/>
      <c r="W114" s="128"/>
      <c r="X114" s="128"/>
      <c r="Y114" s="128"/>
      <c r="Z114" s="128"/>
      <c r="AA114" s="128"/>
      <c r="AB114" s="128"/>
      <c r="AC114" s="128"/>
      <c r="AD114" s="128"/>
      <c r="AE114" s="262"/>
      <c r="AF114" s="262"/>
      <c r="AG114" s="128"/>
      <c r="AH114" s="281">
        <v>3</v>
      </c>
      <c r="AI114" s="167"/>
      <c r="AJ114" s="167">
        <f>COUNTIF(AC$24:AC$31,AH114)</f>
        <v>0</v>
      </c>
      <c r="AK114" s="282">
        <f>IF(AL113&gt;0,IF(AJ114&gt;AL113,AL113,AJ114),0)</f>
        <v>0</v>
      </c>
      <c r="AL114" s="283">
        <f>AK$110-SUM(AK$112:AK114)</f>
        <v>8</v>
      </c>
      <c r="AM114" s="129"/>
    </row>
    <row r="115" spans="11:39" x14ac:dyDescent="0.15">
      <c r="K115" s="259"/>
      <c r="L115" s="254"/>
      <c r="M115" s="281">
        <v>3</v>
      </c>
      <c r="N115" s="167">
        <f>COUNTIF(J$15,M115)</f>
        <v>0</v>
      </c>
      <c r="O115" s="282">
        <f>IF(P114&gt;0,IF(N115&gt;P114,P114,N115),0)</f>
        <v>0</v>
      </c>
      <c r="P115" s="283">
        <f>O$111-SUM(O$113:O115)</f>
        <v>1</v>
      </c>
      <c r="Q115" s="254"/>
      <c r="R115" s="254"/>
      <c r="S115" s="128"/>
      <c r="T115" s="128"/>
      <c r="U115" s="128"/>
      <c r="V115" s="128"/>
      <c r="W115" s="128"/>
      <c r="X115" s="128"/>
      <c r="Y115" s="128"/>
      <c r="Z115" s="128"/>
      <c r="AA115" s="128"/>
      <c r="AB115" s="128"/>
      <c r="AC115" s="128"/>
      <c r="AD115" s="128"/>
      <c r="AE115" s="262"/>
      <c r="AF115" s="262"/>
      <c r="AG115" s="128"/>
      <c r="AH115" s="281">
        <v>2</v>
      </c>
      <c r="AI115" s="167"/>
      <c r="AJ115" s="167">
        <f>COUNTIF(AC$24:AC$31,AH115)</f>
        <v>0</v>
      </c>
      <c r="AK115" s="282">
        <f>IF(AL114&gt;0,IF(AJ115&gt;AL114,AL114,AJ115),0)</f>
        <v>0</v>
      </c>
      <c r="AL115" s="283">
        <f>AK$110-SUM(AK$112:AK115)</f>
        <v>8</v>
      </c>
      <c r="AM115" s="129"/>
    </row>
    <row r="116" spans="11:39" x14ac:dyDescent="0.15">
      <c r="K116" s="259"/>
      <c r="L116" s="254"/>
      <c r="M116" s="281">
        <v>2</v>
      </c>
      <c r="N116" s="167">
        <f>COUNTIF(J$15,M116)</f>
        <v>0</v>
      </c>
      <c r="O116" s="282">
        <f>IF(P115&gt;0,IF(N116&gt;P115,P115,N116),0)</f>
        <v>0</v>
      </c>
      <c r="P116" s="283">
        <f>O$111-SUM(O$113:O116)</f>
        <v>1</v>
      </c>
      <c r="Q116" s="254"/>
      <c r="R116" s="254"/>
      <c r="S116" s="128"/>
      <c r="T116" s="128"/>
      <c r="U116" s="128"/>
      <c r="V116" s="128"/>
      <c r="W116" s="128"/>
      <c r="X116" s="128"/>
      <c r="Y116" s="128"/>
      <c r="Z116" s="128"/>
      <c r="AA116" s="128"/>
      <c r="AB116" s="128"/>
      <c r="AC116" s="128"/>
      <c r="AD116" s="128"/>
      <c r="AE116" s="262"/>
      <c r="AF116" s="262"/>
      <c r="AG116" s="128"/>
      <c r="AH116" s="281">
        <v>0</v>
      </c>
      <c r="AI116" s="167"/>
      <c r="AJ116" s="167">
        <f>COUNTIF(AC$24:AC$31,AH116)</f>
        <v>0</v>
      </c>
      <c r="AK116" s="282">
        <f>IF(AL115&gt;0,IF(AJ116&gt;AL115,AL115,AJ116),0)</f>
        <v>0</v>
      </c>
      <c r="AL116" s="283">
        <f>AK$110-SUM(AK$112:AK116)</f>
        <v>8</v>
      </c>
      <c r="AM116" s="129"/>
    </row>
    <row r="117" spans="11:39" x14ac:dyDescent="0.15">
      <c r="K117" s="259"/>
      <c r="L117" s="254"/>
      <c r="M117" s="281">
        <v>0</v>
      </c>
      <c r="N117" s="167">
        <f>COUNTIF(J$15,M117)</f>
        <v>0</v>
      </c>
      <c r="O117" s="282">
        <f>IF(P116&gt;0,IF(N117&gt;P116,P116,N117),0)</f>
        <v>0</v>
      </c>
      <c r="P117" s="283">
        <f>O$111-SUM(O$113:O117)</f>
        <v>1</v>
      </c>
      <c r="Q117" s="254"/>
      <c r="R117" s="254"/>
      <c r="S117" s="128"/>
      <c r="T117" s="128"/>
      <c r="U117" s="128"/>
      <c r="V117" s="128"/>
      <c r="W117" s="128"/>
      <c r="X117" s="128"/>
      <c r="Y117" s="128"/>
      <c r="Z117" s="128"/>
      <c r="AA117" s="128"/>
      <c r="AB117" s="128"/>
      <c r="AC117" s="128"/>
      <c r="AD117" s="128"/>
      <c r="AE117" s="262"/>
      <c r="AF117" s="262"/>
      <c r="AG117" s="128"/>
      <c r="AH117" s="286" t="s">
        <v>146</v>
      </c>
      <c r="AI117" s="274"/>
      <c r="AJ117" s="287">
        <f>SUM(AJ112:AJ116)</f>
        <v>0</v>
      </c>
      <c r="AK117" s="288">
        <f>SUM(AK112:AK116)</f>
        <v>0</v>
      </c>
      <c r="AL117" s="289"/>
      <c r="AM117" s="129"/>
    </row>
    <row r="118" spans="11:39" x14ac:dyDescent="0.15">
      <c r="K118" s="259"/>
      <c r="L118" s="254"/>
      <c r="M118" s="286" t="s">
        <v>146</v>
      </c>
      <c r="N118" s="287">
        <f>SUM(N113:N117)</f>
        <v>0</v>
      </c>
      <c r="O118" s="288">
        <f>SUM(O113:O117)</f>
        <v>0</v>
      </c>
      <c r="P118" s="289"/>
      <c r="Q118" s="254"/>
      <c r="R118" s="254"/>
      <c r="S118" s="128"/>
      <c r="T118" s="128"/>
      <c r="U118" s="128"/>
      <c r="V118" s="128"/>
      <c r="W118" s="128"/>
      <c r="X118" s="128"/>
      <c r="Y118" s="128"/>
      <c r="Z118" s="128"/>
      <c r="AA118" s="128"/>
      <c r="AB118" s="128"/>
      <c r="AC118" s="128"/>
      <c r="AD118" s="128"/>
      <c r="AE118" s="262"/>
      <c r="AF118" s="262"/>
      <c r="AG118" s="128"/>
      <c r="AH118" s="290"/>
      <c r="AI118" s="296"/>
      <c r="AJ118" s="291"/>
      <c r="AK118" s="292" t="s">
        <v>141</v>
      </c>
      <c r="AL118" s="293">
        <f>AH112*AK112+AH113*AK113+AH114*AK114+AH115*AK115+AH116*AK116</f>
        <v>0</v>
      </c>
      <c r="AM118" s="129"/>
    </row>
    <row r="119" spans="11:39" x14ac:dyDescent="0.15">
      <c r="K119" s="259"/>
      <c r="L119" s="254"/>
      <c r="M119" s="290"/>
      <c r="N119" s="291"/>
      <c r="O119" s="292" t="s">
        <v>141</v>
      </c>
      <c r="P119" s="293">
        <f>M113*O113+M114*O114+M115*O115+M116*O116+M117*O117</f>
        <v>0</v>
      </c>
      <c r="Q119" s="254"/>
      <c r="R119" s="254"/>
      <c r="S119" s="128"/>
      <c r="T119" s="128"/>
      <c r="U119" s="128"/>
      <c r="V119" s="128"/>
      <c r="W119" s="128"/>
      <c r="X119" s="128"/>
      <c r="Y119" s="128"/>
      <c r="Z119" s="128"/>
      <c r="AA119" s="128"/>
      <c r="AB119" s="128"/>
      <c r="AC119" s="128"/>
      <c r="AD119" s="128"/>
      <c r="AE119" s="262"/>
      <c r="AF119" s="262"/>
      <c r="AG119" s="128"/>
      <c r="AH119" s="297"/>
      <c r="AI119" s="303"/>
      <c r="AJ119" s="298"/>
      <c r="AK119" s="299" t="s">
        <v>142</v>
      </c>
      <c r="AL119" s="300">
        <f>SUM(AK112:AK114)</f>
        <v>0</v>
      </c>
      <c r="AM119" s="129"/>
    </row>
    <row r="120" spans="11:39" x14ac:dyDescent="0.15">
      <c r="K120" s="259"/>
      <c r="L120" s="254"/>
      <c r="M120" s="297"/>
      <c r="N120" s="298"/>
      <c r="O120" s="299" t="s">
        <v>142</v>
      </c>
      <c r="P120" s="300">
        <f>SUM(O113:O115)</f>
        <v>0</v>
      </c>
      <c r="Q120" s="254"/>
      <c r="R120" s="254"/>
      <c r="S120" s="128"/>
      <c r="T120" s="128"/>
      <c r="U120" s="128"/>
      <c r="V120" s="128"/>
      <c r="W120" s="128"/>
      <c r="X120" s="128"/>
      <c r="Y120" s="128"/>
      <c r="Z120" s="128"/>
      <c r="AA120" s="128"/>
      <c r="AB120" s="128"/>
      <c r="AC120" s="128"/>
      <c r="AD120" s="128"/>
      <c r="AE120" s="262"/>
      <c r="AF120" s="262"/>
      <c r="AG120" s="128"/>
      <c r="AH120" s="128"/>
      <c r="AI120" s="128"/>
      <c r="AJ120" s="128"/>
      <c r="AK120" s="128"/>
      <c r="AL120" s="128"/>
      <c r="AM120" s="129"/>
    </row>
    <row r="121" spans="11:39" x14ac:dyDescent="0.15">
      <c r="K121" s="259"/>
      <c r="L121" s="254"/>
      <c r="M121" s="254"/>
      <c r="N121" s="254"/>
      <c r="O121" s="254"/>
      <c r="P121" s="254"/>
      <c r="Q121" s="254"/>
      <c r="R121" s="254"/>
      <c r="S121" s="128"/>
      <c r="T121" s="128"/>
      <c r="U121" s="128"/>
      <c r="V121" s="128"/>
      <c r="W121" s="128"/>
      <c r="X121" s="128"/>
      <c r="Y121" s="128"/>
      <c r="Z121" s="128"/>
      <c r="AA121" s="128"/>
      <c r="AB121" s="128"/>
      <c r="AC121" s="128"/>
      <c r="AD121" s="128"/>
      <c r="AE121" s="262"/>
      <c r="AF121" s="262"/>
      <c r="AG121" s="128"/>
      <c r="AH121" s="260" t="s">
        <v>151</v>
      </c>
      <c r="AI121" s="260"/>
      <c r="AJ121" s="254"/>
      <c r="AK121" s="254"/>
      <c r="AL121" s="254"/>
      <c r="AM121" s="129"/>
    </row>
    <row r="122" spans="11:39" x14ac:dyDescent="0.15">
      <c r="K122" s="259"/>
      <c r="L122" s="254"/>
      <c r="M122" s="260" t="s">
        <v>152</v>
      </c>
      <c r="N122" s="254"/>
      <c r="O122" s="254"/>
      <c r="P122" s="254"/>
      <c r="Q122" s="254"/>
      <c r="R122" s="254"/>
      <c r="S122" s="128"/>
      <c r="T122" s="128"/>
      <c r="U122" s="128"/>
      <c r="V122" s="128"/>
      <c r="W122" s="128"/>
      <c r="X122" s="128"/>
      <c r="Y122" s="128"/>
      <c r="Z122" s="128"/>
      <c r="AA122" s="128"/>
      <c r="AB122" s="128"/>
      <c r="AC122" s="128"/>
      <c r="AD122" s="128"/>
      <c r="AE122" s="262"/>
      <c r="AF122" s="262"/>
      <c r="AG122" s="128"/>
      <c r="AH122" s="270"/>
      <c r="AI122" s="271"/>
      <c r="AJ122" s="272" t="s">
        <v>128</v>
      </c>
      <c r="AK122" s="266">
        <v>1</v>
      </c>
      <c r="AL122" s="267"/>
      <c r="AM122" s="129"/>
    </row>
    <row r="123" spans="11:39" x14ac:dyDescent="0.15">
      <c r="K123" s="259"/>
      <c r="L123" s="254"/>
      <c r="M123" s="270"/>
      <c r="N123" s="265" t="s">
        <v>128</v>
      </c>
      <c r="O123" s="266">
        <v>1</v>
      </c>
      <c r="P123" s="267"/>
      <c r="Q123" s="254"/>
      <c r="R123" s="254"/>
      <c r="S123" s="128"/>
      <c r="T123" s="128"/>
      <c r="U123" s="128"/>
      <c r="V123" s="128"/>
      <c r="W123" s="128"/>
      <c r="X123" s="128"/>
      <c r="Y123" s="128"/>
      <c r="Z123" s="128"/>
      <c r="AA123" s="128"/>
      <c r="AB123" s="128"/>
      <c r="AC123" s="128"/>
      <c r="AD123" s="128"/>
      <c r="AE123" s="262"/>
      <c r="AF123" s="262"/>
      <c r="AG123" s="128"/>
      <c r="AH123" s="273" t="s">
        <v>131</v>
      </c>
      <c r="AI123" s="279"/>
      <c r="AJ123" s="274" t="s">
        <v>132</v>
      </c>
      <c r="AK123" s="275" t="s">
        <v>133</v>
      </c>
      <c r="AL123" s="276" t="s">
        <v>134</v>
      </c>
      <c r="AM123" s="129"/>
    </row>
    <row r="124" spans="11:39" x14ac:dyDescent="0.15">
      <c r="K124" s="259"/>
      <c r="L124" s="254"/>
      <c r="M124" s="273" t="s">
        <v>131</v>
      </c>
      <c r="N124" s="274" t="s">
        <v>132</v>
      </c>
      <c r="O124" s="275" t="s">
        <v>133</v>
      </c>
      <c r="P124" s="276" t="s">
        <v>134</v>
      </c>
      <c r="Q124" s="306"/>
      <c r="R124" s="254"/>
      <c r="S124" s="128"/>
      <c r="T124" s="128"/>
      <c r="U124" s="128"/>
      <c r="V124" s="128"/>
      <c r="W124" s="128"/>
      <c r="X124" s="128"/>
      <c r="Y124" s="128"/>
      <c r="Z124" s="128"/>
      <c r="AA124" s="128"/>
      <c r="AB124" s="128"/>
      <c r="AC124" s="128"/>
      <c r="AD124" s="128"/>
      <c r="AE124" s="262"/>
      <c r="AF124" s="262"/>
      <c r="AG124" s="128"/>
      <c r="AH124" s="281">
        <v>5</v>
      </c>
      <c r="AI124" s="167"/>
      <c r="AJ124" s="167">
        <f>COUNTIF(AC$32,AH124)</f>
        <v>0</v>
      </c>
      <c r="AK124" s="282">
        <f>IF(AJ124&gt;AK122,AK122,AJ124)</f>
        <v>0</v>
      </c>
      <c r="AL124" s="283">
        <f>AK$122-SUM(AK$124:AK124)</f>
        <v>1</v>
      </c>
      <c r="AM124" s="129"/>
    </row>
    <row r="125" spans="11:39" x14ac:dyDescent="0.15">
      <c r="K125" s="259"/>
      <c r="L125" s="254"/>
      <c r="M125" s="281">
        <v>5</v>
      </c>
      <c r="N125" s="167">
        <f>COUNTIF(J$17:J$19,M125)</f>
        <v>0</v>
      </c>
      <c r="O125" s="282">
        <f>IF(N125&gt;O123,O123,N125)</f>
        <v>0</v>
      </c>
      <c r="P125" s="283">
        <f>O$123-SUM(O$125:O125)</f>
        <v>1</v>
      </c>
      <c r="Q125" s="307"/>
      <c r="R125" s="254"/>
      <c r="S125" s="128"/>
      <c r="T125" s="128"/>
      <c r="U125" s="128"/>
      <c r="V125" s="128"/>
      <c r="W125" s="128"/>
      <c r="X125" s="128"/>
      <c r="Y125" s="128"/>
      <c r="Z125" s="128"/>
      <c r="AA125" s="128"/>
      <c r="AB125" s="128"/>
      <c r="AC125" s="128"/>
      <c r="AD125" s="128"/>
      <c r="AE125" s="262"/>
      <c r="AF125" s="262"/>
      <c r="AG125" s="128"/>
      <c r="AH125" s="281">
        <v>4</v>
      </c>
      <c r="AI125" s="167"/>
      <c r="AJ125" s="167">
        <f>COUNTIF(AC$32,AH125)</f>
        <v>0</v>
      </c>
      <c r="AK125" s="282">
        <f>IF(AL124&gt;0,IF(AJ125&gt;AL124,AL124,AJ125),0)</f>
        <v>0</v>
      </c>
      <c r="AL125" s="283">
        <f>AK$122-SUM(AK$124:AK125)</f>
        <v>1</v>
      </c>
      <c r="AM125" s="129"/>
    </row>
    <row r="126" spans="11:39" x14ac:dyDescent="0.15">
      <c r="K126" s="259"/>
      <c r="L126" s="254"/>
      <c r="M126" s="281">
        <v>4</v>
      </c>
      <c r="N126" s="167">
        <f>COUNTIF(J$17:J$19,M126)</f>
        <v>0</v>
      </c>
      <c r="O126" s="282">
        <f>IF(P125&gt;0,IF(N126&gt;P125,P125,N126),0)</f>
        <v>0</v>
      </c>
      <c r="P126" s="283">
        <f>O$123-SUM(O$125:O126)</f>
        <v>1</v>
      </c>
      <c r="Q126" s="307"/>
      <c r="R126" s="254"/>
      <c r="S126" s="128"/>
      <c r="T126" s="128"/>
      <c r="U126" s="128"/>
      <c r="V126" s="128"/>
      <c r="W126" s="128"/>
      <c r="X126" s="128"/>
      <c r="Y126" s="128"/>
      <c r="Z126" s="128"/>
      <c r="AA126" s="128"/>
      <c r="AB126" s="128"/>
      <c r="AC126" s="128"/>
      <c r="AD126" s="128"/>
      <c r="AE126" s="262"/>
      <c r="AF126" s="262"/>
      <c r="AG126" s="128"/>
      <c r="AH126" s="281">
        <v>3</v>
      </c>
      <c r="AI126" s="167"/>
      <c r="AJ126" s="167">
        <f>COUNTIF(AC$32,AH126)</f>
        <v>0</v>
      </c>
      <c r="AK126" s="282">
        <f>IF(AL125&gt;0,IF(AJ126&gt;AL125,AL125,AJ126),0)</f>
        <v>0</v>
      </c>
      <c r="AL126" s="283">
        <f>AK$122-SUM(AK$124:AK126)</f>
        <v>1</v>
      </c>
      <c r="AM126" s="129"/>
    </row>
    <row r="127" spans="11:39" x14ac:dyDescent="0.15">
      <c r="K127" s="259"/>
      <c r="L127" s="254"/>
      <c r="M127" s="281">
        <v>3</v>
      </c>
      <c r="N127" s="167">
        <f>COUNTIF(J$17:J$19,M127)</f>
        <v>0</v>
      </c>
      <c r="O127" s="282">
        <f>IF(P126&gt;0,IF(N127&gt;P126,P126,N127),0)</f>
        <v>0</v>
      </c>
      <c r="P127" s="283">
        <f>O$123-SUM(O$125:O127)</f>
        <v>1</v>
      </c>
      <c r="Q127" s="307"/>
      <c r="R127" s="254"/>
      <c r="S127" s="128"/>
      <c r="T127" s="128"/>
      <c r="U127" s="128"/>
      <c r="V127" s="128"/>
      <c r="W127" s="128"/>
      <c r="X127" s="128"/>
      <c r="Y127" s="128"/>
      <c r="Z127" s="128"/>
      <c r="AA127" s="128"/>
      <c r="AB127" s="128"/>
      <c r="AC127" s="128"/>
      <c r="AD127" s="128"/>
      <c r="AE127" s="262"/>
      <c r="AF127" s="262"/>
      <c r="AG127" s="128"/>
      <c r="AH127" s="281">
        <v>2</v>
      </c>
      <c r="AI127" s="167"/>
      <c r="AJ127" s="167">
        <f>COUNTIF(AC$32,AH127)</f>
        <v>0</v>
      </c>
      <c r="AK127" s="282">
        <f>IF(AL126&gt;0,IF(AJ127&gt;AL126,AL126,AJ127),0)</f>
        <v>0</v>
      </c>
      <c r="AL127" s="283">
        <f>AK$122-SUM(AK$124:AK127)</f>
        <v>1</v>
      </c>
      <c r="AM127" s="129"/>
    </row>
    <row r="128" spans="11:39" x14ac:dyDescent="0.15">
      <c r="K128" s="259"/>
      <c r="L128" s="254"/>
      <c r="M128" s="281">
        <v>2</v>
      </c>
      <c r="N128" s="167">
        <f>COUNTIF(J$17:J$19,M128)</f>
        <v>0</v>
      </c>
      <c r="O128" s="282">
        <f>IF(P127&gt;0,IF(N128&gt;P127,P127,N128),0)</f>
        <v>0</v>
      </c>
      <c r="P128" s="283">
        <f>O$123-SUM(O$125:O128)</f>
        <v>1</v>
      </c>
      <c r="Q128" s="307"/>
      <c r="R128" s="254"/>
      <c r="S128" s="128"/>
      <c r="T128" s="128"/>
      <c r="U128" s="128"/>
      <c r="V128" s="128"/>
      <c r="W128" s="128"/>
      <c r="X128" s="128"/>
      <c r="Y128" s="128"/>
      <c r="Z128" s="128"/>
      <c r="AA128" s="128"/>
      <c r="AB128" s="128"/>
      <c r="AC128" s="128"/>
      <c r="AD128" s="128"/>
      <c r="AE128" s="262"/>
      <c r="AF128" s="262"/>
      <c r="AG128" s="128"/>
      <c r="AH128" s="281">
        <v>0</v>
      </c>
      <c r="AI128" s="167"/>
      <c r="AJ128" s="167">
        <f>COUNTIF(AC$32,AH128)</f>
        <v>0</v>
      </c>
      <c r="AK128" s="282">
        <f>IF(AL127&gt;0,IF(AJ128&gt;AL127,AL127,AJ128),0)</f>
        <v>0</v>
      </c>
      <c r="AL128" s="283">
        <f>AK$122-SUM(AK$124:AK128)</f>
        <v>1</v>
      </c>
      <c r="AM128" s="129"/>
    </row>
    <row r="129" spans="11:39" x14ac:dyDescent="0.15">
      <c r="K129" s="259"/>
      <c r="L129" s="254"/>
      <c r="M129" s="281">
        <v>0</v>
      </c>
      <c r="N129" s="167">
        <f>COUNTIF(J$17:J$19,M129)</f>
        <v>0</v>
      </c>
      <c r="O129" s="282">
        <f>IF(P128&gt;0,IF(N129&gt;P128,P128,N129),0)</f>
        <v>0</v>
      </c>
      <c r="P129" s="283">
        <f>O$123-SUM(O$125:O129)</f>
        <v>1</v>
      </c>
      <c r="Q129" s="307"/>
      <c r="R129" s="254"/>
      <c r="S129" s="128"/>
      <c r="T129" s="128"/>
      <c r="U129" s="128"/>
      <c r="V129" s="128"/>
      <c r="W129" s="128"/>
      <c r="X129" s="128"/>
      <c r="Y129" s="128"/>
      <c r="Z129" s="128"/>
      <c r="AA129" s="128"/>
      <c r="AB129" s="128"/>
      <c r="AC129" s="128"/>
      <c r="AD129" s="128"/>
      <c r="AE129" s="262"/>
      <c r="AF129" s="262"/>
      <c r="AG129" s="128"/>
      <c r="AH129" s="286" t="s">
        <v>146</v>
      </c>
      <c r="AI129" s="274"/>
      <c r="AJ129" s="287">
        <f>SUM(AJ124:AJ128)</f>
        <v>0</v>
      </c>
      <c r="AK129" s="288">
        <f>SUM(AK124:AK128)</f>
        <v>0</v>
      </c>
      <c r="AL129" s="289"/>
      <c r="AM129" s="129"/>
    </row>
    <row r="130" spans="11:39" x14ac:dyDescent="0.15">
      <c r="K130" s="259"/>
      <c r="L130" s="254"/>
      <c r="M130" s="286" t="s">
        <v>146</v>
      </c>
      <c r="N130" s="287">
        <f>SUM(N125:N129)</f>
        <v>0</v>
      </c>
      <c r="O130" s="288">
        <f>SUM(O125:O129)</f>
        <v>0</v>
      </c>
      <c r="P130" s="289"/>
      <c r="Q130" s="307"/>
      <c r="R130" s="254"/>
      <c r="S130" s="128"/>
      <c r="T130" s="128"/>
      <c r="U130" s="128"/>
      <c r="V130" s="128"/>
      <c r="W130" s="128"/>
      <c r="X130" s="128"/>
      <c r="Y130" s="128"/>
      <c r="Z130" s="128"/>
      <c r="AA130" s="128"/>
      <c r="AB130" s="128"/>
      <c r="AC130" s="128"/>
      <c r="AD130" s="128"/>
      <c r="AE130" s="262"/>
      <c r="AF130" s="262"/>
      <c r="AG130" s="128"/>
      <c r="AH130" s="290"/>
      <c r="AI130" s="296"/>
      <c r="AJ130" s="291"/>
      <c r="AK130" s="292" t="s">
        <v>141</v>
      </c>
      <c r="AL130" s="293">
        <f>AH124*AK124+AH125*AK125+AH126*AK126+AH127*AK127+AH128*AK128</f>
        <v>0</v>
      </c>
      <c r="AM130" s="129"/>
    </row>
    <row r="131" spans="11:39" x14ac:dyDescent="0.15">
      <c r="K131" s="259"/>
      <c r="L131" s="254"/>
      <c r="M131" s="290"/>
      <c r="N131" s="291"/>
      <c r="O131" s="292" t="s">
        <v>141</v>
      </c>
      <c r="P131" s="293">
        <f>M125*O125+M126*O126+M127*O127+M128*O128+M129*O129</f>
        <v>0</v>
      </c>
      <c r="Q131" s="254"/>
      <c r="R131" s="254"/>
      <c r="S131" s="128"/>
      <c r="T131" s="128"/>
      <c r="U131" s="128"/>
      <c r="V131" s="128"/>
      <c r="W131" s="128"/>
      <c r="X131" s="128"/>
      <c r="Y131" s="128"/>
      <c r="Z131" s="128"/>
      <c r="AA131" s="128"/>
      <c r="AB131" s="128"/>
      <c r="AC131" s="128"/>
      <c r="AD131" s="128"/>
      <c r="AE131" s="262"/>
      <c r="AF131" s="262"/>
      <c r="AG131" s="128"/>
      <c r="AH131" s="297"/>
      <c r="AI131" s="303"/>
      <c r="AJ131" s="298"/>
      <c r="AK131" s="299" t="s">
        <v>142</v>
      </c>
      <c r="AL131" s="300">
        <f>SUM(AK124:AK126)</f>
        <v>0</v>
      </c>
      <c r="AM131" s="129"/>
    </row>
    <row r="132" spans="11:39" x14ac:dyDescent="0.15">
      <c r="K132" s="259"/>
      <c r="L132" s="254"/>
      <c r="M132" s="297"/>
      <c r="N132" s="298"/>
      <c r="O132" s="299" t="s">
        <v>142</v>
      </c>
      <c r="P132" s="300">
        <f>SUM(O125:O127)</f>
        <v>0</v>
      </c>
      <c r="Q132" s="254"/>
      <c r="R132" s="254"/>
      <c r="S132" s="128"/>
      <c r="T132" s="128"/>
      <c r="U132" s="128"/>
      <c r="V132" s="128"/>
      <c r="W132" s="128"/>
      <c r="X132" s="128"/>
      <c r="Y132" s="128"/>
      <c r="Z132" s="128"/>
      <c r="AA132" s="128"/>
      <c r="AB132" s="128"/>
      <c r="AC132" s="128"/>
      <c r="AD132" s="128"/>
      <c r="AE132" s="262"/>
      <c r="AF132" s="262"/>
      <c r="AG132" s="128"/>
      <c r="AH132" s="128"/>
      <c r="AI132" s="128"/>
      <c r="AJ132" s="128"/>
      <c r="AK132" s="128"/>
      <c r="AL132" s="128"/>
      <c r="AM132" s="129"/>
    </row>
    <row r="133" spans="11:39" x14ac:dyDescent="0.15">
      <c r="K133" s="259"/>
      <c r="L133" s="254"/>
      <c r="M133" s="254"/>
      <c r="N133" s="254"/>
      <c r="O133" s="254"/>
      <c r="P133" s="254"/>
      <c r="Q133" s="254"/>
      <c r="R133" s="254"/>
      <c r="S133" s="128"/>
      <c r="T133" s="128"/>
      <c r="U133" s="128"/>
      <c r="V133" s="128"/>
      <c r="W133" s="128"/>
      <c r="X133" s="128"/>
      <c r="Y133" s="128"/>
      <c r="Z133" s="128"/>
      <c r="AA133" s="128"/>
      <c r="AB133" s="128"/>
      <c r="AC133" s="128"/>
      <c r="AD133" s="128"/>
      <c r="AE133" s="262"/>
      <c r="AF133" s="262"/>
      <c r="AG133" s="128"/>
      <c r="AH133" s="260" t="s">
        <v>153</v>
      </c>
      <c r="AI133" s="260"/>
      <c r="AJ133" s="254"/>
      <c r="AK133" s="254"/>
      <c r="AL133" s="254"/>
      <c r="AM133" s="129"/>
    </row>
    <row r="134" spans="11:39" x14ac:dyDescent="0.15">
      <c r="K134" s="259"/>
      <c r="L134" s="254"/>
      <c r="M134" s="260" t="s">
        <v>154</v>
      </c>
      <c r="N134" s="254"/>
      <c r="O134" s="254"/>
      <c r="P134" s="254"/>
      <c r="Q134" s="254"/>
      <c r="R134" s="254"/>
      <c r="S134" s="128"/>
      <c r="T134" s="128"/>
      <c r="U134" s="128"/>
      <c r="V134" s="128"/>
      <c r="W134" s="128"/>
      <c r="X134" s="128"/>
      <c r="Y134" s="128"/>
      <c r="Z134" s="128"/>
      <c r="AA134" s="128"/>
      <c r="AB134" s="128"/>
      <c r="AC134" s="128"/>
      <c r="AD134" s="128"/>
      <c r="AE134" s="262"/>
      <c r="AF134" s="262"/>
      <c r="AG134" s="128"/>
      <c r="AH134" s="270"/>
      <c r="AI134" s="271"/>
      <c r="AJ134" s="272" t="s">
        <v>128</v>
      </c>
      <c r="AK134" s="266">
        <v>1</v>
      </c>
      <c r="AL134" s="267"/>
      <c r="AM134" s="129"/>
    </row>
    <row r="135" spans="11:39" x14ac:dyDescent="0.15">
      <c r="K135" s="259"/>
      <c r="L135" s="254"/>
      <c r="M135" s="270"/>
      <c r="N135" s="265" t="s">
        <v>128</v>
      </c>
      <c r="O135" s="266">
        <v>2</v>
      </c>
      <c r="P135" s="267"/>
      <c r="Q135" s="254"/>
      <c r="R135" s="254"/>
      <c r="S135" s="128"/>
      <c r="T135" s="128"/>
      <c r="U135" s="128"/>
      <c r="V135" s="128"/>
      <c r="W135" s="128"/>
      <c r="X135" s="128"/>
      <c r="Y135" s="128"/>
      <c r="Z135" s="128"/>
      <c r="AA135" s="128"/>
      <c r="AB135" s="128"/>
      <c r="AC135" s="128"/>
      <c r="AD135" s="128"/>
      <c r="AE135" s="262"/>
      <c r="AF135" s="262"/>
      <c r="AG135" s="128"/>
      <c r="AH135" s="273" t="s">
        <v>131</v>
      </c>
      <c r="AI135" s="279"/>
      <c r="AJ135" s="274" t="s">
        <v>132</v>
      </c>
      <c r="AK135" s="275" t="s">
        <v>133</v>
      </c>
      <c r="AL135" s="276" t="s">
        <v>134</v>
      </c>
      <c r="AM135" s="129"/>
    </row>
    <row r="136" spans="11:39" x14ac:dyDescent="0.15">
      <c r="K136" s="259"/>
      <c r="L136" s="254"/>
      <c r="M136" s="273" t="s">
        <v>131</v>
      </c>
      <c r="N136" s="274" t="s">
        <v>132</v>
      </c>
      <c r="O136" s="275" t="s">
        <v>133</v>
      </c>
      <c r="P136" s="276" t="s">
        <v>134</v>
      </c>
      <c r="Q136" s="306"/>
      <c r="R136" s="254"/>
      <c r="S136" s="128"/>
      <c r="T136" s="128"/>
      <c r="U136" s="128"/>
      <c r="V136" s="128"/>
      <c r="W136" s="128"/>
      <c r="X136" s="128"/>
      <c r="Y136" s="128"/>
      <c r="Z136" s="128"/>
      <c r="AA136" s="128"/>
      <c r="AB136" s="128"/>
      <c r="AC136" s="128"/>
      <c r="AD136" s="128"/>
      <c r="AE136" s="262"/>
      <c r="AF136" s="262"/>
      <c r="AG136" s="128"/>
      <c r="AH136" s="281">
        <v>5</v>
      </c>
      <c r="AI136" s="167"/>
      <c r="AJ136" s="167">
        <f>COUNTIF(AC$34,AH136)</f>
        <v>0</v>
      </c>
      <c r="AK136" s="282">
        <f>IF(AJ136&gt;AK134,AK134,AJ136)</f>
        <v>0</v>
      </c>
      <c r="AL136" s="283">
        <f>AK$134-SUM(AK$136:AK136)</f>
        <v>1</v>
      </c>
      <c r="AM136" s="129"/>
    </row>
    <row r="137" spans="11:39" x14ac:dyDescent="0.15">
      <c r="K137" s="259"/>
      <c r="L137" s="254"/>
      <c r="M137" s="281">
        <v>5</v>
      </c>
      <c r="N137" s="167">
        <f>COUNTIF(J$20:J$21,M137)</f>
        <v>0</v>
      </c>
      <c r="O137" s="282">
        <f>IF(N137&gt;O135,O135,N137)</f>
        <v>0</v>
      </c>
      <c r="P137" s="283">
        <f>O$135-SUM(O$137:O137)</f>
        <v>2</v>
      </c>
      <c r="Q137" s="307"/>
      <c r="R137" s="254"/>
      <c r="S137" s="128"/>
      <c r="T137" s="128"/>
      <c r="U137" s="128"/>
      <c r="V137" s="128"/>
      <c r="W137" s="128"/>
      <c r="X137" s="128"/>
      <c r="Y137" s="128"/>
      <c r="Z137" s="128"/>
      <c r="AA137" s="128"/>
      <c r="AB137" s="128"/>
      <c r="AC137" s="128"/>
      <c r="AD137" s="128"/>
      <c r="AE137" s="262"/>
      <c r="AF137" s="262"/>
      <c r="AG137" s="128"/>
      <c r="AH137" s="281">
        <v>4</v>
      </c>
      <c r="AI137" s="167"/>
      <c r="AJ137" s="167">
        <f>COUNTIF(AC$34,AH137)</f>
        <v>0</v>
      </c>
      <c r="AK137" s="282">
        <f>IF(AL136&gt;0,IF(AJ137&gt;AL136,AL136,AJ137),0)</f>
        <v>0</v>
      </c>
      <c r="AL137" s="283">
        <f>AK$134-SUM(AK$136:AK137)</f>
        <v>1</v>
      </c>
      <c r="AM137" s="129"/>
    </row>
    <row r="138" spans="11:39" x14ac:dyDescent="0.15">
      <c r="K138" s="259"/>
      <c r="L138" s="254"/>
      <c r="M138" s="281">
        <v>4</v>
      </c>
      <c r="N138" s="167">
        <f>COUNTIF(J$20:J$21,M138)</f>
        <v>0</v>
      </c>
      <c r="O138" s="282">
        <f>IF(P137&gt;0,IF(N138&gt;P137,P137,N138),0)</f>
        <v>0</v>
      </c>
      <c r="P138" s="283">
        <f>O$135-SUM(O$137:O138)</f>
        <v>2</v>
      </c>
      <c r="Q138" s="307"/>
      <c r="R138" s="254"/>
      <c r="S138" s="128"/>
      <c r="T138" s="128"/>
      <c r="U138" s="128"/>
      <c r="V138" s="128"/>
      <c r="W138" s="128"/>
      <c r="X138" s="128"/>
      <c r="Y138" s="128"/>
      <c r="Z138" s="128"/>
      <c r="AA138" s="128"/>
      <c r="AB138" s="128"/>
      <c r="AC138" s="128"/>
      <c r="AD138" s="128"/>
      <c r="AE138" s="262"/>
      <c r="AF138" s="262"/>
      <c r="AG138" s="128"/>
      <c r="AH138" s="281">
        <v>3</v>
      </c>
      <c r="AI138" s="167"/>
      <c r="AJ138" s="167">
        <f>COUNTIF(AC$34,AH138)</f>
        <v>0</v>
      </c>
      <c r="AK138" s="282">
        <f>IF(AL137&gt;0,IF(AJ138&gt;AL137,AL137,AJ138),0)</f>
        <v>0</v>
      </c>
      <c r="AL138" s="283">
        <f>AK$134-SUM(AK$136:AK138)</f>
        <v>1</v>
      </c>
      <c r="AM138" s="129"/>
    </row>
    <row r="139" spans="11:39" x14ac:dyDescent="0.15">
      <c r="K139" s="259"/>
      <c r="L139" s="254"/>
      <c r="M139" s="281">
        <v>3</v>
      </c>
      <c r="N139" s="167">
        <f>COUNTIF(J$20:J$21,M139)</f>
        <v>0</v>
      </c>
      <c r="O139" s="282">
        <f>IF(P138&gt;0,IF(N139&gt;P138,P138,N139),0)</f>
        <v>0</v>
      </c>
      <c r="P139" s="283">
        <f>O$135-SUM(O$137:O139)</f>
        <v>2</v>
      </c>
      <c r="Q139" s="307"/>
      <c r="R139" s="254"/>
      <c r="S139" s="128"/>
      <c r="T139" s="128"/>
      <c r="U139" s="128"/>
      <c r="V139" s="128"/>
      <c r="W139" s="128"/>
      <c r="X139" s="128"/>
      <c r="Y139" s="128"/>
      <c r="Z139" s="128"/>
      <c r="AA139" s="128"/>
      <c r="AB139" s="128"/>
      <c r="AC139" s="128"/>
      <c r="AD139" s="128"/>
      <c r="AE139" s="262"/>
      <c r="AF139" s="262"/>
      <c r="AG139" s="128"/>
      <c r="AH139" s="281">
        <v>2</v>
      </c>
      <c r="AI139" s="167"/>
      <c r="AJ139" s="167">
        <f>COUNTIF(AC$34,AH139)</f>
        <v>0</v>
      </c>
      <c r="AK139" s="282">
        <f>IF(AL138&gt;0,IF(AJ139&gt;AL138,AL138,AJ139),0)</f>
        <v>0</v>
      </c>
      <c r="AL139" s="283">
        <f>AK$134-SUM(AK$136:AK139)</f>
        <v>1</v>
      </c>
      <c r="AM139" s="129"/>
    </row>
    <row r="140" spans="11:39" x14ac:dyDescent="0.15">
      <c r="K140" s="259"/>
      <c r="L140" s="254"/>
      <c r="M140" s="281">
        <v>2</v>
      </c>
      <c r="N140" s="167">
        <f>COUNTIF(J$20:J$21,M140)</f>
        <v>0</v>
      </c>
      <c r="O140" s="282">
        <f>IF(P139&gt;0,IF(N140&gt;P139,P139,N140),0)</f>
        <v>0</v>
      </c>
      <c r="P140" s="283">
        <f>O$135-SUM(O$137:O140)</f>
        <v>2</v>
      </c>
      <c r="Q140" s="307"/>
      <c r="R140" s="254"/>
      <c r="S140" s="128"/>
      <c r="T140" s="128"/>
      <c r="U140" s="128"/>
      <c r="V140" s="128"/>
      <c r="W140" s="128"/>
      <c r="X140" s="128"/>
      <c r="Y140" s="128"/>
      <c r="Z140" s="128"/>
      <c r="AA140" s="128"/>
      <c r="AB140" s="128"/>
      <c r="AC140" s="128"/>
      <c r="AD140" s="128"/>
      <c r="AE140" s="262"/>
      <c r="AF140" s="262"/>
      <c r="AG140" s="128"/>
      <c r="AH140" s="281">
        <v>0</v>
      </c>
      <c r="AI140" s="167"/>
      <c r="AJ140" s="167">
        <f>COUNTIF(AC$34,AH140)</f>
        <v>0</v>
      </c>
      <c r="AK140" s="282">
        <f>IF(AL139&gt;0,IF(AJ140&gt;AL139,AL139,AJ140),0)</f>
        <v>0</v>
      </c>
      <c r="AL140" s="283">
        <f>AK$134-SUM(AK$136:AK140)</f>
        <v>1</v>
      </c>
      <c r="AM140" s="129"/>
    </row>
    <row r="141" spans="11:39" x14ac:dyDescent="0.15">
      <c r="K141" s="259"/>
      <c r="L141" s="254"/>
      <c r="M141" s="281">
        <v>0</v>
      </c>
      <c r="N141" s="167">
        <f>COUNTIF(J$20:J$21,M141)</f>
        <v>0</v>
      </c>
      <c r="O141" s="282">
        <f>IF(P140&gt;0,IF(N141&gt;P140,P140,N141),0)</f>
        <v>0</v>
      </c>
      <c r="P141" s="283">
        <f>O$135-SUM(O$137:O141)</f>
        <v>2</v>
      </c>
      <c r="Q141" s="307"/>
      <c r="R141" s="254"/>
      <c r="S141" s="128"/>
      <c r="T141" s="128"/>
      <c r="U141" s="128"/>
      <c r="V141" s="128"/>
      <c r="W141" s="128"/>
      <c r="X141" s="128"/>
      <c r="Y141" s="128"/>
      <c r="Z141" s="128"/>
      <c r="AA141" s="128"/>
      <c r="AB141" s="128"/>
      <c r="AC141" s="128"/>
      <c r="AD141" s="128"/>
      <c r="AE141" s="262"/>
      <c r="AF141" s="262"/>
      <c r="AG141" s="128"/>
      <c r="AH141" s="286" t="s">
        <v>146</v>
      </c>
      <c r="AI141" s="274"/>
      <c r="AJ141" s="287">
        <f>SUM(AJ136:AJ140)</f>
        <v>0</v>
      </c>
      <c r="AK141" s="288">
        <f>SUM(AK136:AK140)</f>
        <v>0</v>
      </c>
      <c r="AL141" s="289"/>
      <c r="AM141" s="129"/>
    </row>
    <row r="142" spans="11:39" x14ac:dyDescent="0.15">
      <c r="K142" s="259"/>
      <c r="L142" s="254"/>
      <c r="M142" s="286" t="s">
        <v>146</v>
      </c>
      <c r="N142" s="287">
        <f>SUM(N137:N141)</f>
        <v>0</v>
      </c>
      <c r="O142" s="288">
        <f>SUM(O137:O141)</f>
        <v>0</v>
      </c>
      <c r="P142" s="289"/>
      <c r="Q142" s="307"/>
      <c r="R142" s="254"/>
      <c r="S142" s="128"/>
      <c r="T142" s="128"/>
      <c r="U142" s="128"/>
      <c r="V142" s="128"/>
      <c r="W142" s="128"/>
      <c r="X142" s="128"/>
      <c r="Y142" s="128"/>
      <c r="Z142" s="128"/>
      <c r="AA142" s="128"/>
      <c r="AB142" s="128"/>
      <c r="AC142" s="128"/>
      <c r="AD142" s="128"/>
      <c r="AE142" s="262"/>
      <c r="AF142" s="262"/>
      <c r="AG142" s="128"/>
      <c r="AH142" s="290"/>
      <c r="AI142" s="296"/>
      <c r="AJ142" s="291"/>
      <c r="AK142" s="292" t="s">
        <v>141</v>
      </c>
      <c r="AL142" s="293">
        <f>AH136*AK136+AH137*AK137+AH138*AK138+AH139*AK139+AH140*AK140</f>
        <v>0</v>
      </c>
      <c r="AM142" s="129"/>
    </row>
    <row r="143" spans="11:39" x14ac:dyDescent="0.15">
      <c r="K143" s="259"/>
      <c r="L143" s="254"/>
      <c r="M143" s="290"/>
      <c r="N143" s="291"/>
      <c r="O143" s="292" t="s">
        <v>141</v>
      </c>
      <c r="P143" s="293">
        <f>M137*O137+M138*O138+M139*O139+M140*O140+M141*O141</f>
        <v>0</v>
      </c>
      <c r="Q143" s="254"/>
      <c r="R143" s="254"/>
      <c r="S143" s="128"/>
      <c r="T143" s="128"/>
      <c r="U143" s="128"/>
      <c r="V143" s="128"/>
      <c r="W143" s="128"/>
      <c r="X143" s="128"/>
      <c r="Y143" s="128"/>
      <c r="Z143" s="128"/>
      <c r="AA143" s="128"/>
      <c r="AB143" s="128"/>
      <c r="AC143" s="128"/>
      <c r="AD143" s="128"/>
      <c r="AE143" s="262"/>
      <c r="AF143" s="262"/>
      <c r="AG143" s="128"/>
      <c r="AH143" s="297"/>
      <c r="AI143" s="303"/>
      <c r="AJ143" s="298"/>
      <c r="AK143" s="299" t="s">
        <v>142</v>
      </c>
      <c r="AL143" s="300">
        <f>SUM(AK136:AK138)</f>
        <v>0</v>
      </c>
      <c r="AM143" s="129"/>
    </row>
    <row r="144" spans="11:39" x14ac:dyDescent="0.15">
      <c r="K144" s="259"/>
      <c r="L144" s="254"/>
      <c r="M144" s="297"/>
      <c r="N144" s="298"/>
      <c r="O144" s="299" t="s">
        <v>142</v>
      </c>
      <c r="P144" s="300">
        <f>SUM(O137:O139)</f>
        <v>0</v>
      </c>
      <c r="Q144" s="254"/>
      <c r="R144" s="254"/>
      <c r="S144" s="128"/>
      <c r="T144" s="128"/>
      <c r="U144" s="128"/>
      <c r="V144" s="128"/>
      <c r="W144" s="128"/>
      <c r="X144" s="128"/>
      <c r="Y144" s="128"/>
      <c r="Z144" s="128"/>
      <c r="AA144" s="128"/>
      <c r="AB144" s="128"/>
      <c r="AC144" s="128"/>
      <c r="AD144" s="128"/>
      <c r="AE144" s="262"/>
      <c r="AF144" s="262"/>
      <c r="AG144" s="128"/>
      <c r="AH144" s="128"/>
      <c r="AI144" s="128"/>
      <c r="AJ144" s="128"/>
      <c r="AK144" s="128"/>
      <c r="AL144" s="128"/>
      <c r="AM144" s="129"/>
    </row>
    <row r="145" spans="11:39" x14ac:dyDescent="0.15">
      <c r="K145" s="259"/>
      <c r="L145" s="254"/>
      <c r="M145" s="254"/>
      <c r="N145" s="254"/>
      <c r="O145" s="254"/>
      <c r="P145" s="254"/>
      <c r="Q145" s="254"/>
      <c r="R145" s="254"/>
      <c r="S145" s="128"/>
      <c r="T145" s="128"/>
      <c r="U145" s="128"/>
      <c r="V145" s="128"/>
      <c r="W145" s="128"/>
      <c r="X145" s="128"/>
      <c r="Y145" s="128"/>
      <c r="Z145" s="128"/>
      <c r="AA145" s="128"/>
      <c r="AB145" s="128"/>
      <c r="AC145" s="128"/>
      <c r="AD145" s="128"/>
      <c r="AE145" s="262"/>
      <c r="AF145" s="262"/>
      <c r="AG145" s="128"/>
      <c r="AH145" s="260" t="s">
        <v>155</v>
      </c>
      <c r="AI145" s="260"/>
      <c r="AJ145" s="254"/>
      <c r="AK145" s="254"/>
      <c r="AL145" s="254"/>
      <c r="AM145" s="129"/>
    </row>
    <row r="146" spans="11:39" x14ac:dyDescent="0.15">
      <c r="K146" s="259"/>
      <c r="L146" s="254"/>
      <c r="M146" s="260" t="s">
        <v>156</v>
      </c>
      <c r="N146" s="254"/>
      <c r="O146" s="254"/>
      <c r="P146" s="254"/>
      <c r="Q146" s="254"/>
      <c r="R146" s="254"/>
      <c r="S146" s="128"/>
      <c r="T146" s="128"/>
      <c r="U146" s="128"/>
      <c r="V146" s="128"/>
      <c r="W146" s="128"/>
      <c r="X146" s="128"/>
      <c r="Y146" s="128"/>
      <c r="Z146" s="128"/>
      <c r="AA146" s="128"/>
      <c r="AB146" s="128"/>
      <c r="AC146" s="128"/>
      <c r="AD146" s="128"/>
      <c r="AE146" s="262"/>
      <c r="AF146" s="262"/>
      <c r="AG146" s="128"/>
      <c r="AH146" s="270"/>
      <c r="AI146" s="271"/>
      <c r="AJ146" s="272" t="s">
        <v>128</v>
      </c>
      <c r="AK146" s="266">
        <v>4</v>
      </c>
      <c r="AL146" s="267"/>
      <c r="AM146" s="129"/>
    </row>
    <row r="147" spans="11:39" x14ac:dyDescent="0.15">
      <c r="K147" s="259"/>
      <c r="L147" s="254"/>
      <c r="M147" s="270"/>
      <c r="N147" s="265" t="s">
        <v>128</v>
      </c>
      <c r="O147" s="266">
        <v>6</v>
      </c>
      <c r="P147" s="267"/>
      <c r="Q147" s="254"/>
      <c r="R147" s="254"/>
      <c r="S147" s="128"/>
      <c r="T147" s="128"/>
      <c r="U147" s="128"/>
      <c r="V147" s="128"/>
      <c r="W147" s="128"/>
      <c r="X147" s="128"/>
      <c r="Y147" s="128"/>
      <c r="Z147" s="128"/>
      <c r="AA147" s="128"/>
      <c r="AB147" s="128"/>
      <c r="AC147" s="128"/>
      <c r="AD147" s="128"/>
      <c r="AE147" s="262"/>
      <c r="AF147" s="262"/>
      <c r="AG147" s="128"/>
      <c r="AH147" s="273" t="s">
        <v>131</v>
      </c>
      <c r="AI147" s="279"/>
      <c r="AJ147" s="274" t="s">
        <v>132</v>
      </c>
      <c r="AK147" s="275" t="s">
        <v>133</v>
      </c>
      <c r="AL147" s="276" t="s">
        <v>134</v>
      </c>
      <c r="AM147" s="129"/>
    </row>
    <row r="148" spans="11:39" x14ac:dyDescent="0.15">
      <c r="K148" s="259"/>
      <c r="L148" s="254"/>
      <c r="M148" s="273" t="s">
        <v>131</v>
      </c>
      <c r="N148" s="274" t="s">
        <v>132</v>
      </c>
      <c r="O148" s="275" t="s">
        <v>133</v>
      </c>
      <c r="P148" s="276" t="s">
        <v>134</v>
      </c>
      <c r="Q148" s="254"/>
      <c r="R148" s="254"/>
      <c r="S148" s="128"/>
      <c r="T148" s="128"/>
      <c r="U148" s="128"/>
      <c r="V148" s="128"/>
      <c r="W148" s="128"/>
      <c r="X148" s="128"/>
      <c r="Y148" s="128"/>
      <c r="Z148" s="128"/>
      <c r="AA148" s="128"/>
      <c r="AB148" s="128"/>
      <c r="AC148" s="128"/>
      <c r="AD148" s="128"/>
      <c r="AE148" s="262"/>
      <c r="AF148" s="262"/>
      <c r="AG148" s="128"/>
      <c r="AH148" s="281">
        <v>5</v>
      </c>
      <c r="AI148" s="167"/>
      <c r="AJ148" s="167">
        <f>COUNTIF(AC$35:AC$38,AH148)</f>
        <v>0</v>
      </c>
      <c r="AK148" s="282">
        <f>IF(AJ148&gt;AK146,AK146,AJ148)</f>
        <v>0</v>
      </c>
      <c r="AL148" s="283">
        <f>AK$146-SUM(AK$148:AK148)</f>
        <v>4</v>
      </c>
      <c r="AM148" s="129"/>
    </row>
    <row r="149" spans="11:39" x14ac:dyDescent="0.15">
      <c r="K149" s="259"/>
      <c r="L149" s="254"/>
      <c r="M149" s="281">
        <v>5</v>
      </c>
      <c r="N149" s="167">
        <f>COUNTIF(J$22:J$27,M149)</f>
        <v>0</v>
      </c>
      <c r="O149" s="282">
        <f>IF(N149&gt;O147,O147,N149)</f>
        <v>0</v>
      </c>
      <c r="P149" s="283">
        <f>O$147-SUM(O$149:O149)</f>
        <v>6</v>
      </c>
      <c r="Q149" s="254"/>
      <c r="R149" s="254"/>
      <c r="S149" s="128"/>
      <c r="T149" s="128"/>
      <c r="U149" s="128"/>
      <c r="V149" s="128"/>
      <c r="W149" s="128"/>
      <c r="X149" s="128"/>
      <c r="Y149" s="128"/>
      <c r="Z149" s="128"/>
      <c r="AA149" s="128"/>
      <c r="AB149" s="128"/>
      <c r="AC149" s="128"/>
      <c r="AD149" s="128"/>
      <c r="AE149" s="262"/>
      <c r="AF149" s="262"/>
      <c r="AG149" s="128"/>
      <c r="AH149" s="281">
        <v>4</v>
      </c>
      <c r="AI149" s="167"/>
      <c r="AJ149" s="167">
        <f>COUNTIF(AC$35:AC$38,AH149)</f>
        <v>0</v>
      </c>
      <c r="AK149" s="282">
        <f>IF(AL148&gt;0,IF(AJ149&gt;AL148,AL148,AJ149),0)</f>
        <v>0</v>
      </c>
      <c r="AL149" s="283">
        <f>AK$146-SUM(AK$148:AK149)</f>
        <v>4</v>
      </c>
      <c r="AM149" s="129"/>
    </row>
    <row r="150" spans="11:39" x14ac:dyDescent="0.15">
      <c r="K150" s="259"/>
      <c r="L150" s="254"/>
      <c r="M150" s="281">
        <v>4</v>
      </c>
      <c r="N150" s="167">
        <f>COUNTIF(J$22:J$26,M150)</f>
        <v>0</v>
      </c>
      <c r="O150" s="282">
        <f>IF(P149&gt;0,IF(N150&gt;P149,P149,N150),0)</f>
        <v>0</v>
      </c>
      <c r="P150" s="283">
        <f>O$147-SUM(O$149:O150)</f>
        <v>6</v>
      </c>
      <c r="Q150" s="254"/>
      <c r="R150" s="254"/>
      <c r="S150" s="128"/>
      <c r="T150" s="128"/>
      <c r="U150" s="128"/>
      <c r="V150" s="128"/>
      <c r="W150" s="128"/>
      <c r="X150" s="128"/>
      <c r="Y150" s="128"/>
      <c r="Z150" s="128"/>
      <c r="AA150" s="128"/>
      <c r="AB150" s="128"/>
      <c r="AC150" s="128"/>
      <c r="AD150" s="128"/>
      <c r="AE150" s="262"/>
      <c r="AF150" s="262"/>
      <c r="AG150" s="128"/>
      <c r="AH150" s="281">
        <v>3</v>
      </c>
      <c r="AI150" s="167"/>
      <c r="AJ150" s="167">
        <f>COUNTIF(AC$35:AC$38,AH150)</f>
        <v>0</v>
      </c>
      <c r="AK150" s="282">
        <f>IF(AL149&gt;0,IF(AJ150&gt;AL149,AL149,AJ150),0)</f>
        <v>0</v>
      </c>
      <c r="AL150" s="283">
        <f>AK$146-SUM(AK$148:AK150)</f>
        <v>4</v>
      </c>
      <c r="AM150" s="129"/>
    </row>
    <row r="151" spans="11:39" x14ac:dyDescent="0.15">
      <c r="K151" s="259"/>
      <c r="L151" s="254"/>
      <c r="M151" s="281">
        <v>3</v>
      </c>
      <c r="N151" s="167">
        <f>COUNTIF(J$22:J$27,M151)</f>
        <v>0</v>
      </c>
      <c r="O151" s="282">
        <f>IF(P150&gt;0,IF(N151&gt;P150,P150,N151),0)</f>
        <v>0</v>
      </c>
      <c r="P151" s="283">
        <f>O$147-SUM(O$149:O151)</f>
        <v>6</v>
      </c>
      <c r="Q151" s="254"/>
      <c r="R151" s="254"/>
      <c r="S151" s="128"/>
      <c r="T151" s="128"/>
      <c r="U151" s="128"/>
      <c r="V151" s="128"/>
      <c r="W151" s="128"/>
      <c r="X151" s="128"/>
      <c r="Y151" s="128"/>
      <c r="Z151" s="128"/>
      <c r="AA151" s="128"/>
      <c r="AB151" s="128"/>
      <c r="AC151" s="128"/>
      <c r="AD151" s="128"/>
      <c r="AE151" s="262"/>
      <c r="AF151" s="262"/>
      <c r="AG151" s="128"/>
      <c r="AH151" s="281">
        <v>2</v>
      </c>
      <c r="AI151" s="167"/>
      <c r="AJ151" s="167">
        <f>COUNTIF(AC$35:AC$38,AH151)</f>
        <v>0</v>
      </c>
      <c r="AK151" s="282">
        <f>IF(AL150&gt;0,IF(AJ151&gt;AL150,AL150,AJ151),0)</f>
        <v>0</v>
      </c>
      <c r="AL151" s="283">
        <f>AK$146-SUM(AK$148:AK151)</f>
        <v>4</v>
      </c>
      <c r="AM151" s="129"/>
    </row>
    <row r="152" spans="11:39" x14ac:dyDescent="0.15">
      <c r="K152" s="259"/>
      <c r="L152" s="254"/>
      <c r="M152" s="281">
        <v>2</v>
      </c>
      <c r="N152" s="167">
        <f>COUNTIF(J$22:J$26,M152)</f>
        <v>0</v>
      </c>
      <c r="O152" s="282">
        <f>IF(P151&gt;0,IF(N152&gt;P151,P151,N152),0)</f>
        <v>0</v>
      </c>
      <c r="P152" s="283">
        <f>O$147-SUM(O$149:O152)</f>
        <v>6</v>
      </c>
      <c r="Q152" s="254"/>
      <c r="R152" s="254"/>
      <c r="S152" s="128"/>
      <c r="T152" s="128"/>
      <c r="U152" s="128"/>
      <c r="V152" s="128"/>
      <c r="W152" s="128"/>
      <c r="X152" s="128"/>
      <c r="Y152" s="128"/>
      <c r="Z152" s="128"/>
      <c r="AA152" s="128"/>
      <c r="AB152" s="128"/>
      <c r="AC152" s="128"/>
      <c r="AD152" s="128"/>
      <c r="AE152" s="262"/>
      <c r="AF152" s="262"/>
      <c r="AG152" s="128"/>
      <c r="AH152" s="281">
        <v>0</v>
      </c>
      <c r="AI152" s="167"/>
      <c r="AJ152" s="167">
        <f>COUNTIF(AC$35:AC$38,AH152)</f>
        <v>0</v>
      </c>
      <c r="AK152" s="282">
        <f>IF(AL151&gt;0,IF(AJ152&gt;AL151,AL151,AJ152),0)</f>
        <v>0</v>
      </c>
      <c r="AL152" s="283">
        <f>AK$146-SUM(AK$148:AK152)</f>
        <v>4</v>
      </c>
      <c r="AM152" s="129"/>
    </row>
    <row r="153" spans="11:39" x14ac:dyDescent="0.15">
      <c r="K153" s="259"/>
      <c r="L153" s="254"/>
      <c r="M153" s="281">
        <v>0</v>
      </c>
      <c r="N153" s="167">
        <f>COUNTIF(J$22:J$27,M153)</f>
        <v>0</v>
      </c>
      <c r="O153" s="282">
        <f>IF(P152&gt;0,IF(N153&gt;P152,P152,N153),0)</f>
        <v>0</v>
      </c>
      <c r="P153" s="283">
        <f>O$147-SUM(O$149:O153)</f>
        <v>6</v>
      </c>
      <c r="Q153" s="254"/>
      <c r="R153" s="254"/>
      <c r="S153" s="128"/>
      <c r="T153" s="128"/>
      <c r="U153" s="128"/>
      <c r="V153" s="128"/>
      <c r="W153" s="128"/>
      <c r="X153" s="128"/>
      <c r="Y153" s="128"/>
      <c r="Z153" s="128"/>
      <c r="AA153" s="128"/>
      <c r="AB153" s="128"/>
      <c r="AC153" s="128"/>
      <c r="AD153" s="128"/>
      <c r="AE153" s="262"/>
      <c r="AF153" s="262"/>
      <c r="AG153" s="128"/>
      <c r="AH153" s="286" t="s">
        <v>146</v>
      </c>
      <c r="AI153" s="274"/>
      <c r="AJ153" s="287">
        <f>SUM(AJ148:AJ152)</f>
        <v>0</v>
      </c>
      <c r="AK153" s="288">
        <f>SUM(AK148:AK152)</f>
        <v>0</v>
      </c>
      <c r="AL153" s="289"/>
      <c r="AM153" s="129"/>
    </row>
    <row r="154" spans="11:39" x14ac:dyDescent="0.15">
      <c r="K154" s="259"/>
      <c r="L154" s="254"/>
      <c r="M154" s="286" t="s">
        <v>146</v>
      </c>
      <c r="N154" s="287">
        <f>SUM(N149:N153)</f>
        <v>0</v>
      </c>
      <c r="O154" s="288">
        <f>SUM(O149:O153)</f>
        <v>0</v>
      </c>
      <c r="P154" s="289"/>
      <c r="Q154" s="254"/>
      <c r="R154" s="254"/>
      <c r="S154" s="128"/>
      <c r="T154" s="128"/>
      <c r="U154" s="128"/>
      <c r="V154" s="128"/>
      <c r="W154" s="128"/>
      <c r="X154" s="128"/>
      <c r="Y154" s="128"/>
      <c r="Z154" s="128"/>
      <c r="AA154" s="128"/>
      <c r="AB154" s="128"/>
      <c r="AC154" s="128"/>
      <c r="AD154" s="128"/>
      <c r="AE154" s="262"/>
      <c r="AF154" s="262"/>
      <c r="AG154" s="128"/>
      <c r="AH154" s="290"/>
      <c r="AI154" s="296"/>
      <c r="AJ154" s="291"/>
      <c r="AK154" s="292" t="s">
        <v>141</v>
      </c>
      <c r="AL154" s="293">
        <f>AH148*AK148+AH149*AK149+AH150*AK150+AH151*AK151+AH152*AK152</f>
        <v>0</v>
      </c>
      <c r="AM154" s="129"/>
    </row>
    <row r="155" spans="11:39" x14ac:dyDescent="0.15">
      <c r="K155" s="259"/>
      <c r="L155" s="254"/>
      <c r="M155" s="290"/>
      <c r="N155" s="291"/>
      <c r="O155" s="292" t="s">
        <v>141</v>
      </c>
      <c r="P155" s="293">
        <f>M149*O149+M150*O150+M151*O151+M152*O152+M153*O153</f>
        <v>0</v>
      </c>
      <c r="Q155" s="254"/>
      <c r="R155" s="254"/>
      <c r="S155" s="128"/>
      <c r="T155" s="128"/>
      <c r="U155" s="128"/>
      <c r="V155" s="128"/>
      <c r="W155" s="128"/>
      <c r="X155" s="128"/>
      <c r="Y155" s="128"/>
      <c r="Z155" s="128"/>
      <c r="AA155" s="128"/>
      <c r="AB155" s="128"/>
      <c r="AC155" s="128"/>
      <c r="AD155" s="128"/>
      <c r="AE155" s="262"/>
      <c r="AF155" s="262"/>
      <c r="AG155" s="128"/>
      <c r="AH155" s="297"/>
      <c r="AI155" s="303"/>
      <c r="AJ155" s="298"/>
      <c r="AK155" s="299" t="s">
        <v>142</v>
      </c>
      <c r="AL155" s="300">
        <f>SUM(AK148:AK150)</f>
        <v>0</v>
      </c>
      <c r="AM155" s="129"/>
    </row>
    <row r="156" spans="11:39" x14ac:dyDescent="0.15">
      <c r="K156" s="259"/>
      <c r="L156" s="254"/>
      <c r="M156" s="297"/>
      <c r="N156" s="298"/>
      <c r="O156" s="299" t="s">
        <v>142</v>
      </c>
      <c r="P156" s="300">
        <f>SUM(O149:O151)</f>
        <v>0</v>
      </c>
      <c r="Q156" s="254"/>
      <c r="R156" s="254"/>
      <c r="S156" s="128"/>
      <c r="T156" s="128"/>
      <c r="U156" s="128"/>
      <c r="V156" s="128"/>
      <c r="W156" s="128"/>
      <c r="X156" s="128"/>
      <c r="Y156" s="128"/>
      <c r="Z156" s="128"/>
      <c r="AA156" s="128"/>
      <c r="AB156" s="128"/>
      <c r="AC156" s="128"/>
      <c r="AD156" s="128"/>
      <c r="AE156" s="262"/>
      <c r="AF156" s="262"/>
      <c r="AG156" s="128"/>
      <c r="AH156" s="128"/>
      <c r="AI156" s="128"/>
      <c r="AJ156" s="128"/>
      <c r="AK156" s="128"/>
      <c r="AL156" s="128"/>
      <c r="AM156" s="129"/>
    </row>
    <row r="157" spans="11:39" x14ac:dyDescent="0.15">
      <c r="K157" s="259"/>
      <c r="L157" s="254"/>
      <c r="M157" s="254"/>
      <c r="N157" s="254"/>
      <c r="O157" s="254"/>
      <c r="P157" s="254"/>
      <c r="Q157" s="254"/>
      <c r="R157" s="254"/>
      <c r="S157" s="128"/>
      <c r="T157" s="128"/>
      <c r="U157" s="128"/>
      <c r="V157" s="128"/>
      <c r="W157" s="128"/>
      <c r="X157" s="128"/>
      <c r="Y157" s="128"/>
      <c r="Z157" s="128"/>
      <c r="AA157" s="128"/>
      <c r="AB157" s="128"/>
      <c r="AC157" s="128"/>
      <c r="AD157" s="128"/>
      <c r="AE157" s="262"/>
      <c r="AF157" s="262"/>
      <c r="AG157" s="128"/>
      <c r="AH157" s="260" t="s">
        <v>157</v>
      </c>
      <c r="AI157" s="260"/>
      <c r="AJ157" s="254"/>
      <c r="AK157" s="254"/>
      <c r="AL157" s="254"/>
      <c r="AM157" s="129"/>
    </row>
    <row r="158" spans="11:39" x14ac:dyDescent="0.15">
      <c r="K158" s="259"/>
      <c r="L158" s="254"/>
      <c r="M158" s="260" t="s">
        <v>158</v>
      </c>
      <c r="N158" s="254"/>
      <c r="O158" s="254"/>
      <c r="P158" s="254"/>
      <c r="Q158" s="254"/>
      <c r="R158" s="254"/>
      <c r="S158" s="128"/>
      <c r="T158" s="308"/>
      <c r="U158" s="128"/>
      <c r="V158" s="128"/>
      <c r="W158" s="128"/>
      <c r="X158" s="128"/>
      <c r="Y158" s="128"/>
      <c r="Z158" s="128"/>
      <c r="AA158" s="128"/>
      <c r="AB158" s="128"/>
      <c r="AC158" s="128"/>
      <c r="AD158" s="128"/>
      <c r="AE158" s="262"/>
      <c r="AF158" s="262"/>
      <c r="AG158" s="128"/>
      <c r="AH158" s="270"/>
      <c r="AI158" s="271"/>
      <c r="AJ158" s="272" t="s">
        <v>128</v>
      </c>
      <c r="AK158" s="266">
        <v>1</v>
      </c>
      <c r="AL158" s="267"/>
      <c r="AM158" s="129"/>
    </row>
    <row r="159" spans="11:39" x14ac:dyDescent="0.15">
      <c r="K159" s="259"/>
      <c r="L159" s="254"/>
      <c r="M159" s="270"/>
      <c r="N159" s="265" t="s">
        <v>159</v>
      </c>
      <c r="O159" s="309">
        <v>8</v>
      </c>
      <c r="P159" s="310"/>
      <c r="Q159" s="311"/>
      <c r="R159" s="254"/>
      <c r="S159" s="128"/>
      <c r="T159" s="167"/>
      <c r="U159" s="260"/>
      <c r="V159" s="128"/>
      <c r="W159" s="128"/>
      <c r="X159" s="128"/>
      <c r="Y159" s="128"/>
      <c r="Z159" s="128"/>
      <c r="AA159" s="128"/>
      <c r="AB159" s="128"/>
      <c r="AC159" s="128"/>
      <c r="AD159" s="128"/>
      <c r="AE159" s="262"/>
      <c r="AF159" s="262"/>
      <c r="AG159" s="128"/>
      <c r="AH159" s="273" t="s">
        <v>131</v>
      </c>
      <c r="AI159" s="279"/>
      <c r="AJ159" s="274" t="s">
        <v>132</v>
      </c>
      <c r="AK159" s="275" t="s">
        <v>133</v>
      </c>
      <c r="AL159" s="276" t="s">
        <v>134</v>
      </c>
      <c r="AM159" s="129"/>
    </row>
    <row r="160" spans="11:39" x14ac:dyDescent="0.15">
      <c r="K160" s="259"/>
      <c r="L160" s="254"/>
      <c r="M160" s="273" t="s">
        <v>131</v>
      </c>
      <c r="N160" s="274" t="s">
        <v>132</v>
      </c>
      <c r="O160" s="275" t="s">
        <v>133</v>
      </c>
      <c r="P160" s="274" t="s">
        <v>134</v>
      </c>
      <c r="Q160" s="312" t="s">
        <v>160</v>
      </c>
      <c r="R160" s="254"/>
      <c r="S160" s="128"/>
      <c r="T160" s="167"/>
      <c r="U160" s="128"/>
      <c r="V160" s="128"/>
      <c r="W160" s="128"/>
      <c r="X160" s="128"/>
      <c r="Y160" s="128"/>
      <c r="Z160" s="128"/>
      <c r="AA160" s="128"/>
      <c r="AB160" s="128"/>
      <c r="AC160" s="128"/>
      <c r="AD160" s="128"/>
      <c r="AE160" s="262"/>
      <c r="AF160" s="262"/>
      <c r="AG160" s="128"/>
      <c r="AH160" s="281">
        <v>5</v>
      </c>
      <c r="AI160" s="167"/>
      <c r="AJ160" s="167">
        <f>COUNTIF(AC$39:AC$40,AH160)</f>
        <v>0</v>
      </c>
      <c r="AK160" s="282">
        <f>IF(AJ160&gt;AK158,AK158,AJ160)</f>
        <v>0</v>
      </c>
      <c r="AL160" s="283">
        <f>AK$158-SUM(AK$160:AK160)</f>
        <v>1</v>
      </c>
      <c r="AM160" s="129"/>
    </row>
    <row r="161" spans="11:39" x14ac:dyDescent="0.15">
      <c r="K161" s="259"/>
      <c r="L161" s="254"/>
      <c r="M161" s="281">
        <v>5</v>
      </c>
      <c r="N161" s="167">
        <f>COUNTIF($J$28:$J$51,M161)</f>
        <v>0</v>
      </c>
      <c r="O161" s="282">
        <f>IF(N161&gt;O159,O159,N161)</f>
        <v>0</v>
      </c>
      <c r="P161" s="167">
        <f>O$159-SUM(O$161:O161)</f>
        <v>8</v>
      </c>
      <c r="Q161" s="313">
        <f>N161-O161</f>
        <v>0</v>
      </c>
      <c r="R161" s="254"/>
      <c r="S161" s="128"/>
      <c r="T161" s="167"/>
      <c r="U161" s="128"/>
      <c r="V161" s="128"/>
      <c r="W161" s="128"/>
      <c r="X161" s="128"/>
      <c r="Y161" s="128"/>
      <c r="Z161" s="128"/>
      <c r="AA161" s="128"/>
      <c r="AB161" s="128"/>
      <c r="AC161" s="128"/>
      <c r="AD161" s="128"/>
      <c r="AE161" s="262"/>
      <c r="AF161" s="262"/>
      <c r="AG161" s="128"/>
      <c r="AH161" s="281">
        <v>4</v>
      </c>
      <c r="AI161" s="167"/>
      <c r="AJ161" s="167">
        <f>COUNTIF(AC$39:AC$40,AH161)</f>
        <v>0</v>
      </c>
      <c r="AK161" s="282">
        <f>IF(AL160&gt;0,IF(AJ161&gt;AL160,AL160,AJ161),0)</f>
        <v>0</v>
      </c>
      <c r="AL161" s="283">
        <f>AK$158-SUM(AK$160:AK161)</f>
        <v>1</v>
      </c>
      <c r="AM161" s="129"/>
    </row>
    <row r="162" spans="11:39" x14ac:dyDescent="0.15">
      <c r="K162" s="259"/>
      <c r="L162" s="254"/>
      <c r="M162" s="281">
        <v>4</v>
      </c>
      <c r="N162" s="167">
        <f>COUNTIF($J$28:$J$51,M162)</f>
        <v>0</v>
      </c>
      <c r="O162" s="282">
        <f>IF(P161&gt;0,IF(N162&gt;P161,P161,N162),0)</f>
        <v>0</v>
      </c>
      <c r="P162" s="167">
        <f>O$159-SUM(O$161:O162)</f>
        <v>8</v>
      </c>
      <c r="Q162" s="313">
        <f>N162-O162</f>
        <v>0</v>
      </c>
      <c r="R162" s="254"/>
      <c r="S162" s="128"/>
      <c r="T162" s="167"/>
      <c r="U162" s="128"/>
      <c r="V162" s="128"/>
      <c r="W162" s="128"/>
      <c r="X162" s="128"/>
      <c r="Y162" s="128"/>
      <c r="Z162" s="128"/>
      <c r="AA162" s="128"/>
      <c r="AB162" s="128"/>
      <c r="AC162" s="128"/>
      <c r="AD162" s="128"/>
      <c r="AE162" s="262"/>
      <c r="AF162" s="262"/>
      <c r="AG162" s="128"/>
      <c r="AH162" s="281">
        <v>3</v>
      </c>
      <c r="AI162" s="167"/>
      <c r="AJ162" s="167">
        <f>COUNTIF(AC$39:AC$40,AH162)</f>
        <v>0</v>
      </c>
      <c r="AK162" s="282">
        <f>IF(AL161&gt;0,IF(AJ162&gt;AL161,AL161,AJ162),0)</f>
        <v>0</v>
      </c>
      <c r="AL162" s="283">
        <f>AK$158-SUM(AK$160:AK162)</f>
        <v>1</v>
      </c>
      <c r="AM162" s="129"/>
    </row>
    <row r="163" spans="11:39" x14ac:dyDescent="0.15">
      <c r="K163" s="259"/>
      <c r="L163" s="254"/>
      <c r="M163" s="281">
        <v>3</v>
      </c>
      <c r="N163" s="167">
        <f>COUNTIF($J$28:$J$51,M163)</f>
        <v>0</v>
      </c>
      <c r="O163" s="282">
        <f>IF(P162&gt;0,IF(N163&gt;P162,P162,N163),0)</f>
        <v>0</v>
      </c>
      <c r="P163" s="167">
        <f>O$159-SUM(O$161:O163)</f>
        <v>8</v>
      </c>
      <c r="Q163" s="313">
        <f>N163-O163</f>
        <v>0</v>
      </c>
      <c r="R163" s="254"/>
      <c r="S163" s="128"/>
      <c r="T163" s="167"/>
      <c r="U163" s="128"/>
      <c r="V163" s="128"/>
      <c r="W163" s="128"/>
      <c r="X163" s="128"/>
      <c r="Y163" s="128"/>
      <c r="Z163" s="128"/>
      <c r="AA163" s="128"/>
      <c r="AB163" s="128"/>
      <c r="AC163" s="128"/>
      <c r="AD163" s="128"/>
      <c r="AE163" s="262"/>
      <c r="AF163" s="262"/>
      <c r="AG163" s="128"/>
      <c r="AH163" s="281">
        <v>2</v>
      </c>
      <c r="AI163" s="167"/>
      <c r="AJ163" s="167">
        <f>COUNTIF(AC$39:AC$40,AH163)</f>
        <v>0</v>
      </c>
      <c r="AK163" s="282">
        <f>IF(AL162&gt;0,IF(AJ163&gt;AL162,AL162,AJ163),0)</f>
        <v>0</v>
      </c>
      <c r="AL163" s="283">
        <f>AK$158-SUM(AK$160:AK163)</f>
        <v>1</v>
      </c>
      <c r="AM163" s="129"/>
    </row>
    <row r="164" spans="11:39" x14ac:dyDescent="0.15">
      <c r="K164" s="259"/>
      <c r="L164" s="254"/>
      <c r="M164" s="281">
        <v>2</v>
      </c>
      <c r="N164" s="167">
        <f>COUNTIF($J$28:$J$51,M164)</f>
        <v>0</v>
      </c>
      <c r="O164" s="282">
        <f>IF(P163&gt;0,IF(N164&gt;P163,P163,N164),0)</f>
        <v>0</v>
      </c>
      <c r="P164" s="167">
        <f>O$159-SUM(O$161:O164)</f>
        <v>8</v>
      </c>
      <c r="Q164" s="313">
        <f>N164-O164</f>
        <v>0</v>
      </c>
      <c r="R164" s="254"/>
      <c r="S164" s="128"/>
      <c r="T164" s="128"/>
      <c r="U164" s="128"/>
      <c r="V164" s="128"/>
      <c r="W164" s="128"/>
      <c r="X164" s="128"/>
      <c r="Y164" s="128"/>
      <c r="Z164" s="128"/>
      <c r="AA164" s="128"/>
      <c r="AB164" s="128"/>
      <c r="AC164" s="128"/>
      <c r="AD164" s="128"/>
      <c r="AE164" s="262"/>
      <c r="AF164" s="262"/>
      <c r="AG164" s="128"/>
      <c r="AH164" s="281">
        <v>0</v>
      </c>
      <c r="AI164" s="167"/>
      <c r="AJ164" s="167">
        <f>COUNTIF(AC$39:AC$40,AH164)</f>
        <v>0</v>
      </c>
      <c r="AK164" s="282">
        <f>IF(AL163&gt;0,IF(AJ164&gt;AL163,AL163,AJ164),0)</f>
        <v>0</v>
      </c>
      <c r="AL164" s="283">
        <f>AK$158-SUM(AK$160:AK164)</f>
        <v>1</v>
      </c>
      <c r="AM164" s="129"/>
    </row>
    <row r="165" spans="11:39" x14ac:dyDescent="0.15">
      <c r="K165" s="259"/>
      <c r="L165" s="254"/>
      <c r="M165" s="281">
        <v>0</v>
      </c>
      <c r="N165" s="167">
        <f>COUNTIF($J$28:$J$51,M165)</f>
        <v>0</v>
      </c>
      <c r="O165" s="282">
        <f>IF(P164&gt;0,IF(N165&gt;P164,P164,N165),0)</f>
        <v>0</v>
      </c>
      <c r="P165" s="167">
        <f>O$159-SUM(O$161:O165)</f>
        <v>8</v>
      </c>
      <c r="Q165" s="313">
        <f>N165-O165</f>
        <v>0</v>
      </c>
      <c r="R165" s="254"/>
      <c r="S165" s="128"/>
      <c r="T165" s="128"/>
      <c r="U165" s="128"/>
      <c r="V165" s="128"/>
      <c r="W165" s="128"/>
      <c r="X165" s="128"/>
      <c r="Y165" s="128"/>
      <c r="Z165" s="128"/>
      <c r="AA165" s="128"/>
      <c r="AB165" s="128"/>
      <c r="AC165" s="128"/>
      <c r="AD165" s="128"/>
      <c r="AE165" s="262"/>
      <c r="AF165" s="262"/>
      <c r="AG165" s="128"/>
      <c r="AH165" s="286" t="s">
        <v>161</v>
      </c>
      <c r="AI165" s="274"/>
      <c r="AJ165" s="287">
        <f>SUM(AJ160:AJ164)</f>
        <v>0</v>
      </c>
      <c r="AK165" s="288">
        <f>SUM(AK160:AK164)</f>
        <v>0</v>
      </c>
      <c r="AL165" s="289"/>
      <c r="AM165" s="129"/>
    </row>
    <row r="166" spans="11:39" x14ac:dyDescent="0.15">
      <c r="K166" s="259"/>
      <c r="L166" s="254"/>
      <c r="M166" s="286" t="s">
        <v>161</v>
      </c>
      <c r="N166" s="287">
        <f>SUM(N161:N165)</f>
        <v>0</v>
      </c>
      <c r="O166" s="288">
        <f>SUM(O161:O165)</f>
        <v>0</v>
      </c>
      <c r="P166" s="314"/>
      <c r="Q166" s="315">
        <f>SUM(Q161:Q165)</f>
        <v>0</v>
      </c>
      <c r="R166" s="254"/>
      <c r="S166" s="128"/>
      <c r="T166" s="128"/>
      <c r="U166" s="128"/>
      <c r="V166" s="128"/>
      <c r="W166" s="128"/>
      <c r="X166" s="128"/>
      <c r="Y166" s="128"/>
      <c r="Z166" s="128"/>
      <c r="AA166" s="128"/>
      <c r="AB166" s="128"/>
      <c r="AC166" s="128"/>
      <c r="AD166" s="128"/>
      <c r="AE166" s="262"/>
      <c r="AF166" s="262"/>
      <c r="AG166" s="128"/>
      <c r="AH166" s="290"/>
      <c r="AI166" s="296"/>
      <c r="AJ166" s="291"/>
      <c r="AK166" s="292" t="s">
        <v>141</v>
      </c>
      <c r="AL166" s="293">
        <f>AH160*AK160+AH161*AK161+AH162*AK162+AH163*AK163+AH164*AK164</f>
        <v>0</v>
      </c>
      <c r="AM166" s="129"/>
    </row>
    <row r="167" spans="11:39" x14ac:dyDescent="0.15">
      <c r="K167" s="259"/>
      <c r="L167" s="254"/>
      <c r="M167" s="290"/>
      <c r="N167" s="291"/>
      <c r="O167" s="292" t="s">
        <v>141</v>
      </c>
      <c r="P167" s="293">
        <f>M161*O161+M162*O162+M163*O163+M164*O164+M165*O165</f>
        <v>0</v>
      </c>
      <c r="Q167" s="254"/>
      <c r="R167" s="254"/>
      <c r="S167" s="128"/>
      <c r="T167" s="128"/>
      <c r="U167" s="128"/>
      <c r="V167" s="128"/>
      <c r="W167" s="128"/>
      <c r="X167" s="128"/>
      <c r="Y167" s="128"/>
      <c r="Z167" s="128"/>
      <c r="AA167" s="128"/>
      <c r="AB167" s="128"/>
      <c r="AC167" s="128"/>
      <c r="AD167" s="128"/>
      <c r="AE167" s="262"/>
      <c r="AF167" s="262"/>
      <c r="AG167" s="128"/>
      <c r="AH167" s="297"/>
      <c r="AI167" s="303"/>
      <c r="AJ167" s="298"/>
      <c r="AK167" s="299" t="s">
        <v>142</v>
      </c>
      <c r="AL167" s="300">
        <f>SUM(AK160:AK162)</f>
        <v>0</v>
      </c>
      <c r="AM167" s="129"/>
    </row>
    <row r="168" spans="11:39" x14ac:dyDescent="0.15">
      <c r="K168" s="259"/>
      <c r="L168" s="254"/>
      <c r="M168" s="297"/>
      <c r="N168" s="298"/>
      <c r="O168" s="299" t="s">
        <v>142</v>
      </c>
      <c r="P168" s="300">
        <f>SUM(O161:O163)</f>
        <v>0</v>
      </c>
      <c r="Q168" s="254"/>
      <c r="R168" s="254"/>
      <c r="S168" s="128"/>
      <c r="T168" s="128"/>
      <c r="U168" s="128"/>
      <c r="V168" s="128"/>
      <c r="W168" s="128"/>
      <c r="X168" s="128"/>
      <c r="Y168" s="128"/>
      <c r="Z168" s="128"/>
      <c r="AA168" s="128"/>
      <c r="AB168" s="128"/>
      <c r="AC168" s="128"/>
      <c r="AD168" s="128"/>
      <c r="AE168" s="262"/>
      <c r="AF168" s="262"/>
      <c r="AG168" s="128"/>
      <c r="AH168" s="128"/>
      <c r="AI168" s="128"/>
      <c r="AJ168" s="128"/>
      <c r="AK168" s="128"/>
      <c r="AL168" s="128"/>
      <c r="AM168" s="129"/>
    </row>
    <row r="169" spans="11:39" x14ac:dyDescent="0.15">
      <c r="K169" s="259"/>
      <c r="L169" s="254"/>
      <c r="M169" s="254"/>
      <c r="N169" s="305"/>
      <c r="O169" s="316"/>
      <c r="P169" s="317"/>
      <c r="Q169" s="254"/>
      <c r="R169" s="254"/>
      <c r="S169" s="128"/>
      <c r="T169" s="128"/>
      <c r="U169" s="128"/>
      <c r="V169" s="128"/>
      <c r="W169" s="128"/>
      <c r="X169" s="128"/>
      <c r="Y169" s="128"/>
      <c r="Z169" s="128"/>
      <c r="AA169" s="128"/>
      <c r="AB169" s="128"/>
      <c r="AC169" s="128"/>
      <c r="AD169" s="128"/>
      <c r="AE169" s="262"/>
      <c r="AF169" s="262"/>
      <c r="AG169" s="128"/>
      <c r="AH169" s="260" t="s">
        <v>162</v>
      </c>
      <c r="AI169" s="260"/>
      <c r="AJ169" s="254"/>
      <c r="AK169" s="254"/>
      <c r="AL169" s="254"/>
      <c r="AM169" s="129"/>
    </row>
    <row r="170" spans="11:39" x14ac:dyDescent="0.15">
      <c r="K170" s="259"/>
      <c r="L170" s="254"/>
      <c r="M170" s="260" t="s">
        <v>163</v>
      </c>
      <c r="N170" s="254"/>
      <c r="O170" s="254"/>
      <c r="P170" s="254"/>
      <c r="Q170" s="254"/>
      <c r="R170" s="254"/>
      <c r="S170" s="128"/>
      <c r="T170" s="128"/>
      <c r="U170" s="128"/>
      <c r="V170" s="128"/>
      <c r="W170" s="128"/>
      <c r="X170" s="128"/>
      <c r="Y170" s="128"/>
      <c r="Z170" s="128"/>
      <c r="AA170" s="128"/>
      <c r="AB170" s="128"/>
      <c r="AC170" s="128"/>
      <c r="AD170" s="128"/>
      <c r="AE170" s="262"/>
      <c r="AF170" s="262"/>
      <c r="AG170" s="128"/>
      <c r="AH170" s="270"/>
      <c r="AI170" s="271"/>
      <c r="AJ170" s="272" t="s">
        <v>128</v>
      </c>
      <c r="AK170" s="266">
        <v>1</v>
      </c>
      <c r="AL170" s="267"/>
      <c r="AM170" s="129"/>
    </row>
    <row r="171" spans="11:39" x14ac:dyDescent="0.15">
      <c r="K171" s="259"/>
      <c r="L171" s="254"/>
      <c r="M171" s="270"/>
      <c r="N171" s="265" t="s">
        <v>128</v>
      </c>
      <c r="O171" s="309">
        <v>7</v>
      </c>
      <c r="P171" s="267"/>
      <c r="Q171" s="254"/>
      <c r="R171" s="254"/>
      <c r="S171" s="128"/>
      <c r="T171" s="128"/>
      <c r="U171" s="128"/>
      <c r="V171" s="128"/>
      <c r="W171" s="128"/>
      <c r="X171" s="128"/>
      <c r="Y171" s="128"/>
      <c r="Z171" s="128"/>
      <c r="AA171" s="128"/>
      <c r="AB171" s="128"/>
      <c r="AC171" s="128"/>
      <c r="AD171" s="128"/>
      <c r="AE171" s="262"/>
      <c r="AF171" s="262"/>
      <c r="AG171" s="128"/>
      <c r="AH171" s="273" t="s">
        <v>131</v>
      </c>
      <c r="AI171" s="279"/>
      <c r="AJ171" s="274" t="s">
        <v>132</v>
      </c>
      <c r="AK171" s="275" t="s">
        <v>133</v>
      </c>
      <c r="AL171" s="276" t="s">
        <v>134</v>
      </c>
      <c r="AM171" s="129"/>
    </row>
    <row r="172" spans="11:39" x14ac:dyDescent="0.15">
      <c r="K172" s="259"/>
      <c r="L172" s="254"/>
      <c r="M172" s="273" t="s">
        <v>131</v>
      </c>
      <c r="N172" s="274" t="s">
        <v>132</v>
      </c>
      <c r="O172" s="275" t="s">
        <v>133</v>
      </c>
      <c r="P172" s="276" t="s">
        <v>134</v>
      </c>
      <c r="Q172" s="254"/>
      <c r="R172" s="254"/>
      <c r="S172" s="128"/>
      <c r="T172" s="128"/>
      <c r="U172" s="128"/>
      <c r="V172" s="128"/>
      <c r="W172" s="128"/>
      <c r="X172" s="128"/>
      <c r="Y172" s="128"/>
      <c r="Z172" s="128"/>
      <c r="AA172" s="128"/>
      <c r="AB172" s="128"/>
      <c r="AC172" s="128"/>
      <c r="AD172" s="128"/>
      <c r="AE172" s="262"/>
      <c r="AF172" s="262"/>
      <c r="AG172" s="128"/>
      <c r="AH172" s="281">
        <v>5</v>
      </c>
      <c r="AI172" s="167"/>
      <c r="AJ172" s="167">
        <f>COUNTIF(AC$41:AC$43,AH172)</f>
        <v>0</v>
      </c>
      <c r="AK172" s="282">
        <f>IF(AJ172&gt;AK170,AK170,AJ172)</f>
        <v>0</v>
      </c>
      <c r="AL172" s="283">
        <f>AK$170-SUM(AK$172:AK172)</f>
        <v>1</v>
      </c>
      <c r="AM172" s="129"/>
    </row>
    <row r="173" spans="11:39" x14ac:dyDescent="0.15">
      <c r="K173" s="259"/>
      <c r="L173" s="254"/>
      <c r="M173" s="281">
        <v>5</v>
      </c>
      <c r="N173" s="167">
        <f>COUNTIF($J$52:$J$67,M173)+Q161</f>
        <v>0</v>
      </c>
      <c r="O173" s="282">
        <f>IF(N173&gt;O171,O171,N173)</f>
        <v>0</v>
      </c>
      <c r="P173" s="283">
        <f>O$171-SUM(O$173:O173)</f>
        <v>7</v>
      </c>
      <c r="Q173" s="254"/>
      <c r="R173" s="254"/>
      <c r="S173" s="128"/>
      <c r="T173" s="128"/>
      <c r="U173" s="128"/>
      <c r="V173" s="128"/>
      <c r="W173" s="128"/>
      <c r="X173" s="128"/>
      <c r="Y173" s="128"/>
      <c r="Z173" s="128"/>
      <c r="AA173" s="128"/>
      <c r="AB173" s="128"/>
      <c r="AC173" s="128"/>
      <c r="AD173" s="128"/>
      <c r="AE173" s="262"/>
      <c r="AF173" s="262"/>
      <c r="AG173" s="128"/>
      <c r="AH173" s="281">
        <v>4</v>
      </c>
      <c r="AI173" s="167"/>
      <c r="AJ173" s="167">
        <f>COUNTIF(AC$41:AC$43,AH173)</f>
        <v>0</v>
      </c>
      <c r="AK173" s="282">
        <f>IF(AL172&gt;0,IF(AJ173&gt;AL172,AL172,AJ173),0)</f>
        <v>0</v>
      </c>
      <c r="AL173" s="283">
        <f>AK$170-SUM(AK$172:AK173)</f>
        <v>1</v>
      </c>
      <c r="AM173" s="129"/>
    </row>
    <row r="174" spans="11:39" x14ac:dyDescent="0.15">
      <c r="K174" s="259"/>
      <c r="L174" s="254"/>
      <c r="M174" s="281">
        <v>4</v>
      </c>
      <c r="N174" s="167">
        <f>COUNTIF($J$52:$J$67,M174)+Q162</f>
        <v>0</v>
      </c>
      <c r="O174" s="282">
        <f>IF(P173&gt;0,IF(N174&gt;P173,P173,N174),0)</f>
        <v>0</v>
      </c>
      <c r="P174" s="283">
        <f>O$171-SUM(O$173:O174)</f>
        <v>7</v>
      </c>
      <c r="Q174" s="254"/>
      <c r="R174" s="254"/>
      <c r="S174" s="128"/>
      <c r="T174" s="128"/>
      <c r="U174" s="128"/>
      <c r="V174" s="128"/>
      <c r="W174" s="128"/>
      <c r="X174" s="128"/>
      <c r="Y174" s="128"/>
      <c r="Z174" s="128"/>
      <c r="AA174" s="128"/>
      <c r="AB174" s="128"/>
      <c r="AC174" s="128"/>
      <c r="AD174" s="128"/>
      <c r="AE174" s="262"/>
      <c r="AF174" s="262"/>
      <c r="AG174" s="128"/>
      <c r="AH174" s="281">
        <v>3</v>
      </c>
      <c r="AI174" s="167"/>
      <c r="AJ174" s="167">
        <f>COUNTIF(AC$41:AC$43,AH174)</f>
        <v>0</v>
      </c>
      <c r="AK174" s="282">
        <f>IF(AL173&gt;0,IF(AJ174&gt;AL173,AL173,AJ174),0)</f>
        <v>0</v>
      </c>
      <c r="AL174" s="283">
        <f>AK$170-SUM(AK$172:AK174)</f>
        <v>1</v>
      </c>
      <c r="AM174" s="129"/>
    </row>
    <row r="175" spans="11:39" x14ac:dyDescent="0.15">
      <c r="K175" s="259"/>
      <c r="L175" s="254"/>
      <c r="M175" s="281">
        <v>3</v>
      </c>
      <c r="N175" s="167">
        <f>COUNTIF($J$52:$J$67,M175)+Q163</f>
        <v>0</v>
      </c>
      <c r="O175" s="282">
        <f>IF(P174&gt;0,IF(N175&gt;P174,P174,N175),0)</f>
        <v>0</v>
      </c>
      <c r="P175" s="283">
        <f>O$171-SUM(O$173:O175)</f>
        <v>7</v>
      </c>
      <c r="Q175" s="254"/>
      <c r="R175" s="254"/>
      <c r="S175" s="128"/>
      <c r="T175" s="128"/>
      <c r="U175" s="128"/>
      <c r="V175" s="128"/>
      <c r="W175" s="128"/>
      <c r="X175" s="128"/>
      <c r="Y175" s="128"/>
      <c r="Z175" s="128"/>
      <c r="AA175" s="128"/>
      <c r="AB175" s="128"/>
      <c r="AC175" s="128"/>
      <c r="AD175" s="128"/>
      <c r="AE175" s="262"/>
      <c r="AF175" s="262"/>
      <c r="AG175" s="128"/>
      <c r="AH175" s="281">
        <v>2</v>
      </c>
      <c r="AI175" s="167"/>
      <c r="AJ175" s="167">
        <f>COUNTIF(AC$41:AC$43,AH175)</f>
        <v>0</v>
      </c>
      <c r="AK175" s="282">
        <f>IF(AL174&gt;0,IF(AJ175&gt;AL174,AL174,AJ175),0)</f>
        <v>0</v>
      </c>
      <c r="AL175" s="283">
        <f>AK$170-SUM(AK$172:AK175)</f>
        <v>1</v>
      </c>
      <c r="AM175" s="129"/>
    </row>
    <row r="176" spans="11:39" x14ac:dyDescent="0.15">
      <c r="K176" s="259"/>
      <c r="L176" s="254"/>
      <c r="M176" s="281">
        <v>2</v>
      </c>
      <c r="N176" s="167">
        <f>COUNTIF($J$52:$J$67,M176)+Q164</f>
        <v>0</v>
      </c>
      <c r="O176" s="282">
        <f>IF(P175&gt;0,IF(N176&gt;P175,P175,N176),0)</f>
        <v>0</v>
      </c>
      <c r="P176" s="283">
        <f>O$171-SUM(O$173:O176)</f>
        <v>7</v>
      </c>
      <c r="Q176" s="254"/>
      <c r="R176" s="254"/>
      <c r="S176" s="128"/>
      <c r="T176" s="128"/>
      <c r="U176" s="128"/>
      <c r="V176" s="128"/>
      <c r="W176" s="128"/>
      <c r="X176" s="128"/>
      <c r="Y176" s="128"/>
      <c r="Z176" s="128"/>
      <c r="AA176" s="128"/>
      <c r="AB176" s="128"/>
      <c r="AC176" s="128"/>
      <c r="AD176" s="128"/>
      <c r="AE176" s="262"/>
      <c r="AF176" s="262"/>
      <c r="AG176" s="128"/>
      <c r="AH176" s="281">
        <v>0</v>
      </c>
      <c r="AI176" s="167"/>
      <c r="AJ176" s="167">
        <f>COUNTIF(AC$41:AC$43,AH176)</f>
        <v>0</v>
      </c>
      <c r="AK176" s="282">
        <f>IF(AL175&gt;0,IF(AJ176&gt;AL175,AL175,AJ176),0)</f>
        <v>0</v>
      </c>
      <c r="AL176" s="283">
        <f>AK$170-SUM(AK$172:AK176)</f>
        <v>1</v>
      </c>
      <c r="AM176" s="129"/>
    </row>
    <row r="177" spans="11:39" x14ac:dyDescent="0.15">
      <c r="K177" s="259"/>
      <c r="L177" s="254"/>
      <c r="M177" s="281">
        <v>0</v>
      </c>
      <c r="N177" s="167">
        <f>COUNTIF($J$52:$J$67,M177)+Q165</f>
        <v>0</v>
      </c>
      <c r="O177" s="282">
        <f>IF(P176&gt;0,IF(N177&gt;P176,P176,N177),0)</f>
        <v>0</v>
      </c>
      <c r="P177" s="283">
        <f>O$171-SUM(O$173:O177)</f>
        <v>7</v>
      </c>
      <c r="Q177" s="254"/>
      <c r="R177" s="254"/>
      <c r="S177" s="128"/>
      <c r="T177" s="128"/>
      <c r="U177" s="128"/>
      <c r="V177" s="128"/>
      <c r="W177" s="128"/>
      <c r="X177" s="128"/>
      <c r="Y177" s="128"/>
      <c r="Z177" s="128"/>
      <c r="AA177" s="128"/>
      <c r="AB177" s="128"/>
      <c r="AC177" s="128"/>
      <c r="AD177" s="128"/>
      <c r="AE177" s="262"/>
      <c r="AF177" s="262"/>
      <c r="AG177" s="128"/>
      <c r="AH177" s="286" t="s">
        <v>146</v>
      </c>
      <c r="AI177" s="274"/>
      <c r="AJ177" s="287">
        <f>SUM(AJ172:AJ176)</f>
        <v>0</v>
      </c>
      <c r="AK177" s="288">
        <f>SUM(AK172:AK176)</f>
        <v>0</v>
      </c>
      <c r="AL177" s="289"/>
      <c r="AM177" s="129"/>
    </row>
    <row r="178" spans="11:39" x14ac:dyDescent="0.15">
      <c r="K178" s="259"/>
      <c r="L178" s="254"/>
      <c r="M178" s="286" t="s">
        <v>146</v>
      </c>
      <c r="N178" s="287">
        <f>SUM(N173:N177)</f>
        <v>0</v>
      </c>
      <c r="O178" s="288">
        <f>SUM(O173:O177)</f>
        <v>0</v>
      </c>
      <c r="P178" s="289"/>
      <c r="Q178" s="254"/>
      <c r="R178" s="254"/>
      <c r="S178" s="128"/>
      <c r="T178" s="128"/>
      <c r="U178" s="128"/>
      <c r="V178" s="128"/>
      <c r="W178" s="128"/>
      <c r="X178" s="128"/>
      <c r="Y178" s="128"/>
      <c r="Z178" s="128"/>
      <c r="AA178" s="128"/>
      <c r="AB178" s="128"/>
      <c r="AC178" s="128"/>
      <c r="AD178" s="128"/>
      <c r="AE178" s="262"/>
      <c r="AF178" s="262"/>
      <c r="AG178" s="128"/>
      <c r="AH178" s="290"/>
      <c r="AI178" s="296"/>
      <c r="AJ178" s="291"/>
      <c r="AK178" s="292" t="s">
        <v>141</v>
      </c>
      <c r="AL178" s="293">
        <f>AH172*AK172+AH173*AK173+AH174*AK174+AH175*AK175+AH176*AK176</f>
        <v>0</v>
      </c>
      <c r="AM178" s="129"/>
    </row>
    <row r="179" spans="11:39" x14ac:dyDescent="0.15">
      <c r="K179" s="259"/>
      <c r="L179" s="254"/>
      <c r="M179" s="290"/>
      <c r="N179" s="291"/>
      <c r="O179" s="292" t="s">
        <v>141</v>
      </c>
      <c r="P179" s="293">
        <f>M173*O173+M174*O174+M175*O175+M176*O176+M177*O177</f>
        <v>0</v>
      </c>
      <c r="Q179" s="254"/>
      <c r="R179" s="254"/>
      <c r="S179" s="128"/>
      <c r="T179" s="128"/>
      <c r="U179" s="128"/>
      <c r="V179" s="128"/>
      <c r="W179" s="128"/>
      <c r="X179" s="128"/>
      <c r="Y179" s="128"/>
      <c r="Z179" s="128"/>
      <c r="AA179" s="128"/>
      <c r="AB179" s="128"/>
      <c r="AC179" s="128"/>
      <c r="AD179" s="128"/>
      <c r="AE179" s="262"/>
      <c r="AF179" s="262"/>
      <c r="AG179" s="128"/>
      <c r="AH179" s="297"/>
      <c r="AI179" s="303"/>
      <c r="AJ179" s="298"/>
      <c r="AK179" s="299" t="s">
        <v>142</v>
      </c>
      <c r="AL179" s="300">
        <f>SUM(AK172:AK174)</f>
        <v>0</v>
      </c>
      <c r="AM179" s="129"/>
    </row>
    <row r="180" spans="11:39" x14ac:dyDescent="0.15">
      <c r="K180" s="259"/>
      <c r="L180" s="254"/>
      <c r="M180" s="297"/>
      <c r="N180" s="298"/>
      <c r="O180" s="299" t="s">
        <v>142</v>
      </c>
      <c r="P180" s="300">
        <f>SUM(O173:O175)</f>
        <v>0</v>
      </c>
      <c r="Q180" s="254"/>
      <c r="R180" s="254"/>
      <c r="S180" s="128"/>
      <c r="T180" s="128"/>
      <c r="U180" s="128"/>
      <c r="V180" s="128"/>
      <c r="W180" s="128"/>
      <c r="X180" s="128"/>
      <c r="Y180" s="128"/>
      <c r="Z180" s="128"/>
      <c r="AA180" s="128"/>
      <c r="AB180" s="128"/>
      <c r="AC180" s="128"/>
      <c r="AD180" s="128"/>
      <c r="AE180" s="262"/>
      <c r="AF180" s="262"/>
      <c r="AG180" s="128"/>
      <c r="AH180" s="254"/>
      <c r="AI180" s="254"/>
      <c r="AJ180" s="305"/>
      <c r="AK180" s="318"/>
      <c r="AL180" s="307"/>
      <c r="AM180" s="129"/>
    </row>
    <row r="181" spans="11:39" x14ac:dyDescent="0.15">
      <c r="K181" s="259"/>
      <c r="L181" s="254"/>
      <c r="R181" s="254"/>
      <c r="S181" s="128"/>
      <c r="T181" s="128"/>
      <c r="U181" s="128"/>
      <c r="V181" s="128"/>
      <c r="W181" s="128"/>
      <c r="X181" s="128"/>
      <c r="Y181" s="128"/>
      <c r="Z181" s="128"/>
      <c r="AA181" s="128"/>
      <c r="AB181" s="128"/>
      <c r="AC181" s="128"/>
      <c r="AD181" s="128"/>
      <c r="AE181" s="262"/>
      <c r="AF181" s="262"/>
      <c r="AG181" s="128"/>
      <c r="AM181" s="129"/>
    </row>
    <row r="182" spans="11:39" x14ac:dyDescent="0.15">
      <c r="K182" s="259"/>
      <c r="L182" s="254"/>
      <c r="R182" s="254"/>
      <c r="S182" s="128"/>
      <c r="T182" s="128"/>
      <c r="U182" s="128"/>
      <c r="V182" s="128"/>
      <c r="W182" s="128"/>
      <c r="X182" s="128"/>
      <c r="Y182" s="128"/>
      <c r="Z182" s="128"/>
      <c r="AA182" s="128"/>
      <c r="AB182" s="128"/>
      <c r="AC182" s="128"/>
      <c r="AD182" s="128"/>
      <c r="AE182" s="262"/>
      <c r="AF182" s="262"/>
      <c r="AG182" s="128"/>
      <c r="AM182" s="129"/>
    </row>
    <row r="183" spans="11:39" x14ac:dyDescent="0.15">
      <c r="K183" s="259"/>
      <c r="L183" s="254"/>
      <c r="R183" s="254"/>
      <c r="S183" s="128"/>
      <c r="T183" s="128"/>
      <c r="U183" s="128"/>
      <c r="V183" s="128"/>
      <c r="W183" s="128"/>
      <c r="X183" s="128"/>
      <c r="Y183" s="128"/>
      <c r="Z183" s="128"/>
      <c r="AA183" s="128"/>
      <c r="AB183" s="128"/>
      <c r="AC183" s="128"/>
      <c r="AD183" s="128"/>
      <c r="AE183" s="262"/>
      <c r="AF183" s="262"/>
      <c r="AG183" s="128"/>
      <c r="AM183" s="129"/>
    </row>
    <row r="184" spans="11:39" x14ac:dyDescent="0.15">
      <c r="K184" s="259"/>
      <c r="L184" s="254"/>
      <c r="R184" s="254"/>
      <c r="S184" s="128"/>
      <c r="T184" s="128"/>
      <c r="U184" s="128"/>
      <c r="V184" s="128"/>
      <c r="W184" s="128"/>
      <c r="X184" s="128"/>
      <c r="Y184" s="128"/>
      <c r="Z184" s="128"/>
      <c r="AA184" s="128"/>
      <c r="AB184" s="128"/>
      <c r="AC184" s="128"/>
      <c r="AD184" s="128"/>
      <c r="AE184" s="262"/>
      <c r="AF184" s="262"/>
      <c r="AG184" s="128"/>
      <c r="AM184" s="129"/>
    </row>
    <row r="185" spans="11:39" x14ac:dyDescent="0.15">
      <c r="K185" s="259"/>
      <c r="L185" s="254"/>
      <c r="R185" s="254"/>
      <c r="S185" s="128"/>
      <c r="T185" s="128"/>
      <c r="U185" s="128"/>
      <c r="V185" s="128"/>
      <c r="W185" s="128"/>
      <c r="X185" s="128"/>
      <c r="Y185" s="128"/>
      <c r="Z185" s="128"/>
      <c r="AA185" s="128"/>
      <c r="AB185" s="128"/>
      <c r="AC185" s="128"/>
      <c r="AD185" s="128"/>
      <c r="AE185" s="262"/>
      <c r="AF185" s="262"/>
      <c r="AG185" s="128"/>
      <c r="AM185" s="129"/>
    </row>
    <row r="186" spans="11:39" x14ac:dyDescent="0.15">
      <c r="K186" s="259"/>
      <c r="L186" s="254"/>
      <c r="R186" s="254"/>
      <c r="S186" s="128"/>
      <c r="T186" s="128"/>
      <c r="U186" s="128"/>
      <c r="V186" s="128"/>
      <c r="W186" s="128"/>
      <c r="X186" s="128"/>
      <c r="Y186" s="128"/>
      <c r="Z186" s="128"/>
      <c r="AA186" s="128"/>
      <c r="AB186" s="128"/>
      <c r="AC186" s="128"/>
      <c r="AD186" s="128"/>
      <c r="AE186" s="262"/>
      <c r="AF186" s="262"/>
      <c r="AG186" s="128"/>
      <c r="AM186" s="129"/>
    </row>
    <row r="187" spans="11:39" x14ac:dyDescent="0.15">
      <c r="K187" s="259"/>
      <c r="L187" s="254"/>
      <c r="R187" s="254"/>
      <c r="S187" s="128"/>
      <c r="T187" s="128"/>
      <c r="U187" s="128"/>
      <c r="V187" s="128"/>
      <c r="W187" s="128"/>
      <c r="X187" s="128"/>
      <c r="Y187" s="128"/>
      <c r="Z187" s="128"/>
      <c r="AA187" s="128"/>
      <c r="AB187" s="128"/>
      <c r="AC187" s="128"/>
      <c r="AD187" s="128"/>
      <c r="AE187" s="262"/>
      <c r="AF187" s="262"/>
      <c r="AG187" s="128"/>
      <c r="AM187" s="129"/>
    </row>
    <row r="188" spans="11:39" x14ac:dyDescent="0.15">
      <c r="K188" s="259"/>
      <c r="L188" s="254"/>
      <c r="R188" s="254"/>
      <c r="S188" s="128"/>
      <c r="T188" s="128"/>
      <c r="U188" s="128"/>
      <c r="V188" s="128"/>
      <c r="W188" s="128"/>
      <c r="X188" s="128"/>
      <c r="Y188" s="128"/>
      <c r="Z188" s="128"/>
      <c r="AA188" s="128"/>
      <c r="AB188" s="128"/>
      <c r="AC188" s="128"/>
      <c r="AD188" s="128"/>
      <c r="AE188" s="262"/>
      <c r="AF188" s="262"/>
      <c r="AG188" s="128"/>
      <c r="AM188" s="129"/>
    </row>
    <row r="189" spans="11:39" x14ac:dyDescent="0.15">
      <c r="K189" s="259"/>
      <c r="L189" s="254"/>
      <c r="R189" s="254"/>
      <c r="S189" s="128"/>
      <c r="T189" s="128"/>
      <c r="U189" s="128"/>
      <c r="V189" s="128"/>
      <c r="W189" s="128"/>
      <c r="X189" s="128"/>
      <c r="Y189" s="128"/>
      <c r="Z189" s="128"/>
      <c r="AA189" s="128"/>
      <c r="AB189" s="128"/>
      <c r="AC189" s="128"/>
      <c r="AD189" s="128"/>
      <c r="AE189" s="262"/>
      <c r="AF189" s="262"/>
      <c r="AG189" s="128"/>
      <c r="AM189" s="129"/>
    </row>
    <row r="190" spans="11:39" x14ac:dyDescent="0.15">
      <c r="K190" s="259"/>
      <c r="L190" s="254"/>
      <c r="R190" s="254"/>
      <c r="S190" s="128"/>
      <c r="T190" s="128"/>
      <c r="U190" s="128"/>
      <c r="V190" s="128"/>
      <c r="W190" s="128"/>
      <c r="X190" s="128"/>
      <c r="Y190" s="128"/>
      <c r="Z190" s="128"/>
      <c r="AA190" s="128"/>
      <c r="AB190" s="128"/>
      <c r="AC190" s="128"/>
      <c r="AD190" s="128"/>
      <c r="AE190" s="262"/>
      <c r="AF190" s="262"/>
      <c r="AG190" s="128"/>
      <c r="AM190" s="129"/>
    </row>
    <row r="191" spans="11:39" x14ac:dyDescent="0.15">
      <c r="K191" s="259"/>
      <c r="L191" s="254"/>
      <c r="R191" s="254"/>
      <c r="S191" s="128"/>
      <c r="T191" s="128"/>
      <c r="U191" s="128"/>
      <c r="V191" s="128"/>
      <c r="W191" s="128"/>
      <c r="X191" s="128"/>
      <c r="Y191" s="128"/>
      <c r="Z191" s="128"/>
      <c r="AA191" s="128"/>
      <c r="AB191" s="128"/>
      <c r="AC191" s="128"/>
      <c r="AD191" s="128"/>
      <c r="AE191" s="262"/>
      <c r="AF191" s="262"/>
      <c r="AG191" s="128"/>
      <c r="AM191" s="129"/>
    </row>
    <row r="192" spans="11:39" x14ac:dyDescent="0.15">
      <c r="K192" s="259"/>
      <c r="L192" s="254"/>
      <c r="M192" s="254"/>
      <c r="N192" s="254"/>
      <c r="O192" s="254"/>
      <c r="P192" s="254"/>
      <c r="Q192" s="254"/>
      <c r="R192" s="254"/>
      <c r="S192" s="128"/>
      <c r="T192" s="128"/>
      <c r="U192" s="128"/>
      <c r="V192" s="128"/>
      <c r="W192" s="128"/>
      <c r="X192" s="128"/>
      <c r="Y192" s="128"/>
      <c r="Z192" s="128"/>
      <c r="AA192" s="128"/>
      <c r="AB192" s="128"/>
      <c r="AC192" s="128"/>
      <c r="AD192" s="128"/>
      <c r="AE192" s="262"/>
      <c r="AF192" s="262"/>
      <c r="AG192" s="128"/>
      <c r="AM192" s="129"/>
    </row>
    <row r="193" spans="11:39" ht="14.25" thickBot="1" x14ac:dyDescent="0.2">
      <c r="K193" s="319"/>
      <c r="L193" s="320"/>
      <c r="M193" s="320"/>
      <c r="N193" s="320"/>
      <c r="O193" s="320"/>
      <c r="P193" s="320"/>
      <c r="Q193" s="320"/>
      <c r="R193" s="320"/>
      <c r="S193" s="321"/>
      <c r="T193" s="321"/>
      <c r="U193" s="321"/>
      <c r="V193" s="321"/>
      <c r="W193" s="321"/>
      <c r="X193" s="321"/>
      <c r="Y193" s="321"/>
      <c r="Z193" s="321"/>
      <c r="AA193" s="321"/>
      <c r="AB193" s="321"/>
      <c r="AC193" s="321"/>
      <c r="AD193" s="321"/>
      <c r="AE193" s="322"/>
      <c r="AF193" s="322"/>
      <c r="AG193" s="321"/>
      <c r="AH193" s="321"/>
      <c r="AI193" s="321"/>
      <c r="AJ193" s="321"/>
      <c r="AK193" s="321"/>
      <c r="AL193" s="321"/>
      <c r="AM193" s="323"/>
    </row>
  </sheetData>
  <mergeCells count="115">
    <mergeCell ref="A1:AK1"/>
    <mergeCell ref="Y2:AC2"/>
    <mergeCell ref="AD2:AK2"/>
    <mergeCell ref="Y3:AC3"/>
    <mergeCell ref="AD3:AK3"/>
    <mergeCell ref="A5:C5"/>
    <mergeCell ref="D5:G5"/>
    <mergeCell ref="I5:K5"/>
    <mergeCell ref="M5:O5"/>
    <mergeCell ref="P5:R5"/>
    <mergeCell ref="T5:V5"/>
    <mergeCell ref="W5:Z5"/>
    <mergeCell ref="AB5:AD5"/>
    <mergeCell ref="AF5:AH5"/>
    <mergeCell ref="AI5:AK5"/>
    <mergeCell ref="A6:A12"/>
    <mergeCell ref="B6:C12"/>
    <mergeCell ref="H6:H10"/>
    <mergeCell ref="L6:L11"/>
    <mergeCell ref="T6:T23"/>
    <mergeCell ref="K15:K16"/>
    <mergeCell ref="L15:L20"/>
    <mergeCell ref="H17:H19"/>
    <mergeCell ref="H20:H21"/>
    <mergeCell ref="P20:R20"/>
    <mergeCell ref="A22:A67"/>
    <mergeCell ref="B22:C67"/>
    <mergeCell ref="H28:H51"/>
    <mergeCell ref="H52:H67"/>
    <mergeCell ref="L22:L66"/>
    <mergeCell ref="H22:H27"/>
    <mergeCell ref="A13:A14"/>
    <mergeCell ref="B13:C14"/>
    <mergeCell ref="T61:U61"/>
    <mergeCell ref="P66:R66"/>
    <mergeCell ref="A15:A21"/>
    <mergeCell ref="B15:C21"/>
    <mergeCell ref="D15:D16"/>
    <mergeCell ref="E15:E16"/>
    <mergeCell ref="X61:AE61"/>
    <mergeCell ref="X63:AA64"/>
    <mergeCell ref="AB63:AH64"/>
    <mergeCell ref="W58:Z58"/>
    <mergeCell ref="AB58:AC58"/>
    <mergeCell ref="W59:Z59"/>
    <mergeCell ref="AB59:AC59"/>
    <mergeCell ref="W60:Z60"/>
    <mergeCell ref="AB60:AC60"/>
    <mergeCell ref="F15:F16"/>
    <mergeCell ref="G15:G16"/>
    <mergeCell ref="H15:H16"/>
    <mergeCell ref="I15:I16"/>
    <mergeCell ref="J15:J16"/>
    <mergeCell ref="T24:T33"/>
    <mergeCell ref="U24:V33"/>
    <mergeCell ref="AA24:AA33"/>
    <mergeCell ref="AE24:AE32"/>
    <mergeCell ref="AE6:AE22"/>
    <mergeCell ref="H11:H12"/>
    <mergeCell ref="P11:R11"/>
    <mergeCell ref="T44:V60"/>
    <mergeCell ref="W44:Z44"/>
    <mergeCell ref="W49:Z49"/>
    <mergeCell ref="W54:Z54"/>
    <mergeCell ref="W48:Z48"/>
    <mergeCell ref="W55:Z55"/>
    <mergeCell ref="AA20:AA23"/>
    <mergeCell ref="AA13:AA19"/>
    <mergeCell ref="P13:R13"/>
    <mergeCell ref="U6:V23"/>
    <mergeCell ref="AA6:AA12"/>
    <mergeCell ref="W47:Z47"/>
    <mergeCell ref="W50:Z50"/>
    <mergeCell ref="W51:Z51"/>
    <mergeCell ref="AN36:AO36"/>
    <mergeCell ref="AA39:AA40"/>
    <mergeCell ref="AI39:AK39"/>
    <mergeCell ref="T41:T43"/>
    <mergeCell ref="U41:V43"/>
    <mergeCell ref="AI42:AK42"/>
    <mergeCell ref="AD32:AD33"/>
    <mergeCell ref="AI32:AK32"/>
    <mergeCell ref="T34:T40"/>
    <mergeCell ref="U34:V40"/>
    <mergeCell ref="AA35:AA38"/>
    <mergeCell ref="AE35:AE39"/>
    <mergeCell ref="W32:W33"/>
    <mergeCell ref="X32:X33"/>
    <mergeCell ref="Y32:Y33"/>
    <mergeCell ref="Z32:Z33"/>
    <mergeCell ref="AB32:AB33"/>
    <mergeCell ref="AC32:AC33"/>
    <mergeCell ref="AI22:AK22"/>
    <mergeCell ref="AB55:AC55"/>
    <mergeCell ref="W56:Z56"/>
    <mergeCell ref="AB56:AC56"/>
    <mergeCell ref="W57:Z57"/>
    <mergeCell ref="AB57:AC57"/>
    <mergeCell ref="W52:Z52"/>
    <mergeCell ref="AB52:AC52"/>
    <mergeCell ref="W53:Z53"/>
    <mergeCell ref="AB53:AC53"/>
    <mergeCell ref="AB54:AC54"/>
    <mergeCell ref="AA44:AA60"/>
    <mergeCell ref="AB44:AC44"/>
    <mergeCell ref="W45:Z45"/>
    <mergeCell ref="AB45:AC45"/>
    <mergeCell ref="W46:Z46"/>
    <mergeCell ref="AB48:AC48"/>
    <mergeCell ref="AB47:AC47"/>
    <mergeCell ref="AB46:AC46"/>
    <mergeCell ref="AE44:AE59"/>
    <mergeCell ref="AB49:AC49"/>
    <mergeCell ref="AB50:AC50"/>
    <mergeCell ref="AB51:AC51"/>
  </mergeCells>
  <phoneticPr fontId="3"/>
  <conditionalFormatting sqref="P11:R11 P13:R13 P20:R20 AI22:AK22 M6:M8 J6 AC6:AC13 AC16:AC23 AC35:AC43 AC25:AC26 J17:J42 J8:J12 AI32 AC28:AC29 J47:J49 J52:J69">
    <cfRule type="cellIs" dxfId="30" priority="31" stopIfTrue="1" operator="equal">
      <formula>"？"</formula>
    </cfRule>
  </conditionalFormatting>
  <conditionalFormatting sqref="AJ23 Q12 Q21 AJ33 AJ40 Q14">
    <cfRule type="cellIs" dxfId="29" priority="30" stopIfTrue="1" operator="lessThan">
      <formula>3</formula>
    </cfRule>
  </conditionalFormatting>
  <conditionalFormatting sqref="AH28 O9 O13 O11 O18 AH31:AH32">
    <cfRule type="cellIs" dxfId="28" priority="29" stopIfTrue="1" operator="equal">
      <formula>"未達"</formula>
    </cfRule>
  </conditionalFormatting>
  <conditionalFormatting sqref="AI42:AK42">
    <cfRule type="cellIs" dxfId="27" priority="28" stopIfTrue="1" operator="equal">
      <formula>"？"</formula>
    </cfRule>
  </conditionalFormatting>
  <conditionalFormatting sqref="AJ43">
    <cfRule type="cellIs" dxfId="26" priority="27" stopIfTrue="1" operator="lessThan">
      <formula>3</formula>
    </cfRule>
  </conditionalFormatting>
  <conditionalFormatting sqref="P66:R66">
    <cfRule type="cellIs" dxfId="25" priority="26" stopIfTrue="1" operator="equal">
      <formula>"？"</formula>
    </cfRule>
  </conditionalFormatting>
  <conditionalFormatting sqref="Q67">
    <cfRule type="cellIs" dxfId="24" priority="25" stopIfTrue="1" operator="lessThan">
      <formula>3</formula>
    </cfRule>
  </conditionalFormatting>
  <conditionalFormatting sqref="O66">
    <cfRule type="cellIs" dxfId="23" priority="24" stopIfTrue="1" operator="equal">
      <formula>"未達"</formula>
    </cfRule>
  </conditionalFormatting>
  <conditionalFormatting sqref="J43:J46">
    <cfRule type="cellIs" dxfId="22" priority="23" stopIfTrue="1" operator="equal">
      <formula>"？"</formula>
    </cfRule>
  </conditionalFormatting>
  <conditionalFormatting sqref="AI39">
    <cfRule type="cellIs" dxfId="21" priority="22" stopIfTrue="1" operator="equal">
      <formula>"？"</formula>
    </cfRule>
  </conditionalFormatting>
  <conditionalFormatting sqref="J7">
    <cfRule type="cellIs" dxfId="20" priority="21" stopIfTrue="1" operator="equal">
      <formula>"？"</formula>
    </cfRule>
  </conditionalFormatting>
  <conditionalFormatting sqref="AC27">
    <cfRule type="cellIs" dxfId="19" priority="20" stopIfTrue="1" operator="equal">
      <formula>"？"</formula>
    </cfRule>
  </conditionalFormatting>
  <conditionalFormatting sqref="AC14:AC15">
    <cfRule type="cellIs" dxfId="18" priority="19" stopIfTrue="1" operator="equal">
      <formula>"？"</formula>
    </cfRule>
  </conditionalFormatting>
  <conditionalFormatting sqref="J51">
    <cfRule type="cellIs" dxfId="17" priority="18" stopIfTrue="1" operator="equal">
      <formula>"？"</formula>
    </cfRule>
  </conditionalFormatting>
  <conditionalFormatting sqref="J50">
    <cfRule type="cellIs" dxfId="16" priority="17" stopIfTrue="1" operator="equal">
      <formula>"？"</formula>
    </cfRule>
  </conditionalFormatting>
  <conditionalFormatting sqref="O50">
    <cfRule type="cellIs" dxfId="15" priority="16" stopIfTrue="1" operator="equal">
      <formula>"未達"</formula>
    </cfRule>
  </conditionalFormatting>
  <conditionalFormatting sqref="O20">
    <cfRule type="cellIs" dxfId="14" priority="15" stopIfTrue="1" operator="equal">
      <formula>"未達"</formula>
    </cfRule>
  </conditionalFormatting>
  <conditionalFormatting sqref="O26">
    <cfRule type="cellIs" dxfId="13" priority="14" stopIfTrue="1" operator="equal">
      <formula>"未達"</formula>
    </cfRule>
  </conditionalFormatting>
  <conditionalFormatting sqref="AH11">
    <cfRule type="cellIs" dxfId="12" priority="13" stopIfTrue="1" operator="equal">
      <formula>"未達"</formula>
    </cfRule>
  </conditionalFormatting>
  <conditionalFormatting sqref="AH18">
    <cfRule type="cellIs" dxfId="11" priority="12" stopIfTrue="1" operator="equal">
      <formula>"未達"</formula>
    </cfRule>
  </conditionalFormatting>
  <conditionalFormatting sqref="AH22">
    <cfRule type="cellIs" dxfId="10" priority="11" stopIfTrue="1" operator="equal">
      <formula>"未達"</formula>
    </cfRule>
  </conditionalFormatting>
  <conditionalFormatting sqref="AH30">
    <cfRule type="cellIs" dxfId="9" priority="10" stopIfTrue="1" operator="equal">
      <formula>"未達"</formula>
    </cfRule>
  </conditionalFormatting>
  <conditionalFormatting sqref="AH37">
    <cfRule type="cellIs" dxfId="8" priority="9" stopIfTrue="1" operator="equal">
      <formula>"未達"</formula>
    </cfRule>
  </conditionalFormatting>
  <conditionalFormatting sqref="AH39">
    <cfRule type="cellIs" dxfId="7" priority="8" stopIfTrue="1" operator="equal">
      <formula>"未達"</formula>
    </cfRule>
  </conditionalFormatting>
  <conditionalFormatting sqref="AH42">
    <cfRule type="cellIs" dxfId="6" priority="7" stopIfTrue="1" operator="equal">
      <formula>"未達"</formula>
    </cfRule>
  </conditionalFormatting>
  <conditionalFormatting sqref="AG34">
    <cfRule type="cellIs" dxfId="5" priority="6" stopIfTrue="1" operator="equal">
      <formula>0</formula>
    </cfRule>
  </conditionalFormatting>
  <conditionalFormatting sqref="O15">
    <cfRule type="cellIs" dxfId="4" priority="5" stopIfTrue="1" operator="equal">
      <formula>"未達"</formula>
    </cfRule>
  </conditionalFormatting>
  <conditionalFormatting sqref="J15">
    <cfRule type="cellIs" dxfId="3" priority="4" stopIfTrue="1" operator="equal">
      <formula>"？"</formula>
    </cfRule>
  </conditionalFormatting>
  <conditionalFormatting sqref="AC32">
    <cfRule type="cellIs" dxfId="2" priority="3" stopIfTrue="1" operator="equal">
      <formula>"？"</formula>
    </cfRule>
  </conditionalFormatting>
  <conditionalFormatting sqref="AH29">
    <cfRule type="cellIs" dxfId="1" priority="2" stopIfTrue="1" operator="equal">
      <formula>"未達"</formula>
    </cfRule>
  </conditionalFormatting>
  <conditionalFormatting sqref="J13">
    <cfRule type="cellIs" dxfId="0" priority="1" stopIfTrue="1" operator="equal">
      <formula>"？"</formula>
    </cfRule>
  </conditionalFormatting>
  <dataValidations count="1">
    <dataValidation type="list" allowBlank="1" showInputMessage="1" showErrorMessage="1" sqref="AB32 AC44:AC50 AB42:AB60 AB35:AB40 AB6:AB23 AB25:AB29 I6:I15 I17:I71">
      <formula1>"　,A,B,C,N"</formula1>
    </dataValidation>
  </dataValidations>
  <printOptions horizontalCentered="1" verticalCentered="1"/>
  <pageMargins left="0.15748031496062992" right="0.15748031496062992" top="0.31496062992125984" bottom="0.19685039370078741" header="0.31496062992125984" footer="0.19685039370078741"/>
  <pageSetup paperSize="9" scale="4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1"/>
  <sheetViews>
    <sheetView zoomScale="70" zoomScaleNormal="70" zoomScaleSheetLayoutView="55" workbookViewId="0">
      <pane ySplit="4" topLeftCell="A230" activePane="bottomLeft" state="frozen"/>
      <selection pane="bottomLeft" activeCell="O10" sqref="O10"/>
    </sheetView>
  </sheetViews>
  <sheetFormatPr defaultRowHeight="13.5" x14ac:dyDescent="0.15"/>
  <cols>
    <col min="1" max="3" width="9" style="1"/>
    <col min="4" max="4" width="26.625" style="1" customWidth="1"/>
    <col min="5" max="5" width="44" style="1" hidden="1" customWidth="1"/>
    <col min="6" max="6" width="42.75" style="251" bestFit="1" customWidth="1"/>
    <col min="7" max="7" width="26.5" style="251" customWidth="1"/>
    <col min="8" max="254" width="9" style="1"/>
    <col min="255" max="255" width="26.625" style="1" customWidth="1"/>
    <col min="256" max="256" width="0" style="1" hidden="1" customWidth="1"/>
    <col min="257" max="257" width="42.75" style="1" bestFit="1" customWidth="1"/>
    <col min="258" max="263" width="8.5" style="1" customWidth="1"/>
    <col min="264" max="510" width="9" style="1"/>
    <col min="511" max="511" width="26.625" style="1" customWidth="1"/>
    <col min="512" max="512" width="0" style="1" hidden="1" customWidth="1"/>
    <col min="513" max="513" width="42.75" style="1" bestFit="1" customWidth="1"/>
    <col min="514" max="519" width="8.5" style="1" customWidth="1"/>
    <col min="520" max="766" width="9" style="1"/>
    <col min="767" max="767" width="26.625" style="1" customWidth="1"/>
    <col min="768" max="768" width="0" style="1" hidden="1" customWidth="1"/>
    <col min="769" max="769" width="42.75" style="1" bestFit="1" customWidth="1"/>
    <col min="770" max="775" width="8.5" style="1" customWidth="1"/>
    <col min="776" max="1022" width="9" style="1"/>
    <col min="1023" max="1023" width="26.625" style="1" customWidth="1"/>
    <col min="1024" max="1024" width="0" style="1" hidden="1" customWidth="1"/>
    <col min="1025" max="1025" width="42.75" style="1" bestFit="1" customWidth="1"/>
    <col min="1026" max="1031" width="8.5" style="1" customWidth="1"/>
    <col min="1032" max="1278" width="9" style="1"/>
    <col min="1279" max="1279" width="26.625" style="1" customWidth="1"/>
    <col min="1280" max="1280" width="0" style="1" hidden="1" customWidth="1"/>
    <col min="1281" max="1281" width="42.75" style="1" bestFit="1" customWidth="1"/>
    <col min="1282" max="1287" width="8.5" style="1" customWidth="1"/>
    <col min="1288" max="1534" width="9" style="1"/>
    <col min="1535" max="1535" width="26.625" style="1" customWidth="1"/>
    <col min="1536" max="1536" width="0" style="1" hidden="1" customWidth="1"/>
    <col min="1537" max="1537" width="42.75" style="1" bestFit="1" customWidth="1"/>
    <col min="1538" max="1543" width="8.5" style="1" customWidth="1"/>
    <col min="1544" max="1790" width="9" style="1"/>
    <col min="1791" max="1791" width="26.625" style="1" customWidth="1"/>
    <col min="1792" max="1792" width="0" style="1" hidden="1" customWidth="1"/>
    <col min="1793" max="1793" width="42.75" style="1" bestFit="1" customWidth="1"/>
    <col min="1794" max="1799" width="8.5" style="1" customWidth="1"/>
    <col min="1800" max="2046" width="9" style="1"/>
    <col min="2047" max="2047" width="26.625" style="1" customWidth="1"/>
    <col min="2048" max="2048" width="0" style="1" hidden="1" customWidth="1"/>
    <col min="2049" max="2049" width="42.75" style="1" bestFit="1" customWidth="1"/>
    <col min="2050" max="2055" width="8.5" style="1" customWidth="1"/>
    <col min="2056" max="2302" width="9" style="1"/>
    <col min="2303" max="2303" width="26.625" style="1" customWidth="1"/>
    <col min="2304" max="2304" width="0" style="1" hidden="1" customWidth="1"/>
    <col min="2305" max="2305" width="42.75" style="1" bestFit="1" customWidth="1"/>
    <col min="2306" max="2311" width="8.5" style="1" customWidth="1"/>
    <col min="2312" max="2558" width="9" style="1"/>
    <col min="2559" max="2559" width="26.625" style="1" customWidth="1"/>
    <col min="2560" max="2560" width="0" style="1" hidden="1" customWidth="1"/>
    <col min="2561" max="2561" width="42.75" style="1" bestFit="1" customWidth="1"/>
    <col min="2562" max="2567" width="8.5" style="1" customWidth="1"/>
    <col min="2568" max="2814" width="9" style="1"/>
    <col min="2815" max="2815" width="26.625" style="1" customWidth="1"/>
    <col min="2816" max="2816" width="0" style="1" hidden="1" customWidth="1"/>
    <col min="2817" max="2817" width="42.75" style="1" bestFit="1" customWidth="1"/>
    <col min="2818" max="2823" width="8.5" style="1" customWidth="1"/>
    <col min="2824" max="3070" width="9" style="1"/>
    <col min="3071" max="3071" width="26.625" style="1" customWidth="1"/>
    <col min="3072" max="3072" width="0" style="1" hidden="1" customWidth="1"/>
    <col min="3073" max="3073" width="42.75" style="1" bestFit="1" customWidth="1"/>
    <col min="3074" max="3079" width="8.5" style="1" customWidth="1"/>
    <col min="3080" max="3326" width="9" style="1"/>
    <col min="3327" max="3327" width="26.625" style="1" customWidth="1"/>
    <col min="3328" max="3328" width="0" style="1" hidden="1" customWidth="1"/>
    <col min="3329" max="3329" width="42.75" style="1" bestFit="1" customWidth="1"/>
    <col min="3330" max="3335" width="8.5" style="1" customWidth="1"/>
    <col min="3336" max="3582" width="9" style="1"/>
    <col min="3583" max="3583" width="26.625" style="1" customWidth="1"/>
    <col min="3584" max="3584" width="0" style="1" hidden="1" customWidth="1"/>
    <col min="3585" max="3585" width="42.75" style="1" bestFit="1" customWidth="1"/>
    <col min="3586" max="3591" width="8.5" style="1" customWidth="1"/>
    <col min="3592" max="3838" width="9" style="1"/>
    <col min="3839" max="3839" width="26.625" style="1" customWidth="1"/>
    <col min="3840" max="3840" width="0" style="1" hidden="1" customWidth="1"/>
    <col min="3841" max="3841" width="42.75" style="1" bestFit="1" customWidth="1"/>
    <col min="3842" max="3847" width="8.5" style="1" customWidth="1"/>
    <col min="3848" max="4094" width="9" style="1"/>
    <col min="4095" max="4095" width="26.625" style="1" customWidth="1"/>
    <col min="4096" max="4096" width="0" style="1" hidden="1" customWidth="1"/>
    <col min="4097" max="4097" width="42.75" style="1" bestFit="1" customWidth="1"/>
    <col min="4098" max="4103" width="8.5" style="1" customWidth="1"/>
    <col min="4104" max="4350" width="9" style="1"/>
    <col min="4351" max="4351" width="26.625" style="1" customWidth="1"/>
    <col min="4352" max="4352" width="0" style="1" hidden="1" customWidth="1"/>
    <col min="4353" max="4353" width="42.75" style="1" bestFit="1" customWidth="1"/>
    <col min="4354" max="4359" width="8.5" style="1" customWidth="1"/>
    <col min="4360" max="4606" width="9" style="1"/>
    <col min="4607" max="4607" width="26.625" style="1" customWidth="1"/>
    <col min="4608" max="4608" width="0" style="1" hidden="1" customWidth="1"/>
    <col min="4609" max="4609" width="42.75" style="1" bestFit="1" customWidth="1"/>
    <col min="4610" max="4615" width="8.5" style="1" customWidth="1"/>
    <col min="4616" max="4862" width="9" style="1"/>
    <col min="4863" max="4863" width="26.625" style="1" customWidth="1"/>
    <col min="4864" max="4864" width="0" style="1" hidden="1" customWidth="1"/>
    <col min="4865" max="4865" width="42.75" style="1" bestFit="1" customWidth="1"/>
    <col min="4866" max="4871" width="8.5" style="1" customWidth="1"/>
    <col min="4872" max="5118" width="9" style="1"/>
    <col min="5119" max="5119" width="26.625" style="1" customWidth="1"/>
    <col min="5120" max="5120" width="0" style="1" hidden="1" customWidth="1"/>
    <col min="5121" max="5121" width="42.75" style="1" bestFit="1" customWidth="1"/>
    <col min="5122" max="5127" width="8.5" style="1" customWidth="1"/>
    <col min="5128" max="5374" width="9" style="1"/>
    <col min="5375" max="5375" width="26.625" style="1" customWidth="1"/>
    <col min="5376" max="5376" width="0" style="1" hidden="1" customWidth="1"/>
    <col min="5377" max="5377" width="42.75" style="1" bestFit="1" customWidth="1"/>
    <col min="5378" max="5383" width="8.5" style="1" customWidth="1"/>
    <col min="5384" max="5630" width="9" style="1"/>
    <col min="5631" max="5631" width="26.625" style="1" customWidth="1"/>
    <col min="5632" max="5632" width="0" style="1" hidden="1" customWidth="1"/>
    <col min="5633" max="5633" width="42.75" style="1" bestFit="1" customWidth="1"/>
    <col min="5634" max="5639" width="8.5" style="1" customWidth="1"/>
    <col min="5640" max="5886" width="9" style="1"/>
    <col min="5887" max="5887" width="26.625" style="1" customWidth="1"/>
    <col min="5888" max="5888" width="0" style="1" hidden="1" customWidth="1"/>
    <col min="5889" max="5889" width="42.75" style="1" bestFit="1" customWidth="1"/>
    <col min="5890" max="5895" width="8.5" style="1" customWidth="1"/>
    <col min="5896" max="6142" width="9" style="1"/>
    <col min="6143" max="6143" width="26.625" style="1" customWidth="1"/>
    <col min="6144" max="6144" width="0" style="1" hidden="1" customWidth="1"/>
    <col min="6145" max="6145" width="42.75" style="1" bestFit="1" customWidth="1"/>
    <col min="6146" max="6151" width="8.5" style="1" customWidth="1"/>
    <col min="6152" max="6398" width="9" style="1"/>
    <col min="6399" max="6399" width="26.625" style="1" customWidth="1"/>
    <col min="6400" max="6400" width="0" style="1" hidden="1" customWidth="1"/>
    <col min="6401" max="6401" width="42.75" style="1" bestFit="1" customWidth="1"/>
    <col min="6402" max="6407" width="8.5" style="1" customWidth="1"/>
    <col min="6408" max="6654" width="9" style="1"/>
    <col min="6655" max="6655" width="26.625" style="1" customWidth="1"/>
    <col min="6656" max="6656" width="0" style="1" hidden="1" customWidth="1"/>
    <col min="6657" max="6657" width="42.75" style="1" bestFit="1" customWidth="1"/>
    <col min="6658" max="6663" width="8.5" style="1" customWidth="1"/>
    <col min="6664" max="6910" width="9" style="1"/>
    <col min="6911" max="6911" width="26.625" style="1" customWidth="1"/>
    <col min="6912" max="6912" width="0" style="1" hidden="1" customWidth="1"/>
    <col min="6913" max="6913" width="42.75" style="1" bestFit="1" customWidth="1"/>
    <col min="6914" max="6919" width="8.5" style="1" customWidth="1"/>
    <col min="6920" max="7166" width="9" style="1"/>
    <col min="7167" max="7167" width="26.625" style="1" customWidth="1"/>
    <col min="7168" max="7168" width="0" style="1" hidden="1" customWidth="1"/>
    <col min="7169" max="7169" width="42.75" style="1" bestFit="1" customWidth="1"/>
    <col min="7170" max="7175" width="8.5" style="1" customWidth="1"/>
    <col min="7176" max="7422" width="9" style="1"/>
    <col min="7423" max="7423" width="26.625" style="1" customWidth="1"/>
    <col min="7424" max="7424" width="0" style="1" hidden="1" customWidth="1"/>
    <col min="7425" max="7425" width="42.75" style="1" bestFit="1" customWidth="1"/>
    <col min="7426" max="7431" width="8.5" style="1" customWidth="1"/>
    <col min="7432" max="7678" width="9" style="1"/>
    <col min="7679" max="7679" width="26.625" style="1" customWidth="1"/>
    <col min="7680" max="7680" width="0" style="1" hidden="1" customWidth="1"/>
    <col min="7681" max="7681" width="42.75" style="1" bestFit="1" customWidth="1"/>
    <col min="7682" max="7687" width="8.5" style="1" customWidth="1"/>
    <col min="7688" max="7934" width="9" style="1"/>
    <col min="7935" max="7935" width="26.625" style="1" customWidth="1"/>
    <col min="7936" max="7936" width="0" style="1" hidden="1" customWidth="1"/>
    <col min="7937" max="7937" width="42.75" style="1" bestFit="1" customWidth="1"/>
    <col min="7938" max="7943" width="8.5" style="1" customWidth="1"/>
    <col min="7944" max="8190" width="9" style="1"/>
    <col min="8191" max="8191" width="26.625" style="1" customWidth="1"/>
    <col min="8192" max="8192" width="0" style="1" hidden="1" customWidth="1"/>
    <col min="8193" max="8193" width="42.75" style="1" bestFit="1" customWidth="1"/>
    <col min="8194" max="8199" width="8.5" style="1" customWidth="1"/>
    <col min="8200" max="8446" width="9" style="1"/>
    <col min="8447" max="8447" width="26.625" style="1" customWidth="1"/>
    <col min="8448" max="8448" width="0" style="1" hidden="1" customWidth="1"/>
    <col min="8449" max="8449" width="42.75" style="1" bestFit="1" customWidth="1"/>
    <col min="8450" max="8455" width="8.5" style="1" customWidth="1"/>
    <col min="8456" max="8702" width="9" style="1"/>
    <col min="8703" max="8703" width="26.625" style="1" customWidth="1"/>
    <col min="8704" max="8704" width="0" style="1" hidden="1" customWidth="1"/>
    <col min="8705" max="8705" width="42.75" style="1" bestFit="1" customWidth="1"/>
    <col min="8706" max="8711" width="8.5" style="1" customWidth="1"/>
    <col min="8712" max="8958" width="9" style="1"/>
    <col min="8959" max="8959" width="26.625" style="1" customWidth="1"/>
    <col min="8960" max="8960" width="0" style="1" hidden="1" customWidth="1"/>
    <col min="8961" max="8961" width="42.75" style="1" bestFit="1" customWidth="1"/>
    <col min="8962" max="8967" width="8.5" style="1" customWidth="1"/>
    <col min="8968" max="9214" width="9" style="1"/>
    <col min="9215" max="9215" width="26.625" style="1" customWidth="1"/>
    <col min="9216" max="9216" width="0" style="1" hidden="1" customWidth="1"/>
    <col min="9217" max="9217" width="42.75" style="1" bestFit="1" customWidth="1"/>
    <col min="9218" max="9223" width="8.5" style="1" customWidth="1"/>
    <col min="9224" max="9470" width="9" style="1"/>
    <col min="9471" max="9471" width="26.625" style="1" customWidth="1"/>
    <col min="9472" max="9472" width="0" style="1" hidden="1" customWidth="1"/>
    <col min="9473" max="9473" width="42.75" style="1" bestFit="1" customWidth="1"/>
    <col min="9474" max="9479" width="8.5" style="1" customWidth="1"/>
    <col min="9480" max="9726" width="9" style="1"/>
    <col min="9727" max="9727" width="26.625" style="1" customWidth="1"/>
    <col min="9728" max="9728" width="0" style="1" hidden="1" customWidth="1"/>
    <col min="9729" max="9729" width="42.75" style="1" bestFit="1" customWidth="1"/>
    <col min="9730" max="9735" width="8.5" style="1" customWidth="1"/>
    <col min="9736" max="9982" width="9" style="1"/>
    <col min="9983" max="9983" width="26.625" style="1" customWidth="1"/>
    <col min="9984" max="9984" width="0" style="1" hidden="1" customWidth="1"/>
    <col min="9985" max="9985" width="42.75" style="1" bestFit="1" customWidth="1"/>
    <col min="9986" max="9991" width="8.5" style="1" customWidth="1"/>
    <col min="9992" max="10238" width="9" style="1"/>
    <col min="10239" max="10239" width="26.625" style="1" customWidth="1"/>
    <col min="10240" max="10240" width="0" style="1" hidden="1" customWidth="1"/>
    <col min="10241" max="10241" width="42.75" style="1" bestFit="1" customWidth="1"/>
    <col min="10242" max="10247" width="8.5" style="1" customWidth="1"/>
    <col min="10248" max="10494" width="9" style="1"/>
    <col min="10495" max="10495" width="26.625" style="1" customWidth="1"/>
    <col min="10496" max="10496" width="0" style="1" hidden="1" customWidth="1"/>
    <col min="10497" max="10497" width="42.75" style="1" bestFit="1" customWidth="1"/>
    <col min="10498" max="10503" width="8.5" style="1" customWidth="1"/>
    <col min="10504" max="10750" width="9" style="1"/>
    <col min="10751" max="10751" width="26.625" style="1" customWidth="1"/>
    <col min="10752" max="10752" width="0" style="1" hidden="1" customWidth="1"/>
    <col min="10753" max="10753" width="42.75" style="1" bestFit="1" customWidth="1"/>
    <col min="10754" max="10759" width="8.5" style="1" customWidth="1"/>
    <col min="10760" max="11006" width="9" style="1"/>
    <col min="11007" max="11007" width="26.625" style="1" customWidth="1"/>
    <col min="11008" max="11008" width="0" style="1" hidden="1" customWidth="1"/>
    <col min="11009" max="11009" width="42.75" style="1" bestFit="1" customWidth="1"/>
    <col min="11010" max="11015" width="8.5" style="1" customWidth="1"/>
    <col min="11016" max="11262" width="9" style="1"/>
    <col min="11263" max="11263" width="26.625" style="1" customWidth="1"/>
    <col min="11264" max="11264" width="0" style="1" hidden="1" customWidth="1"/>
    <col min="11265" max="11265" width="42.75" style="1" bestFit="1" customWidth="1"/>
    <col min="11266" max="11271" width="8.5" style="1" customWidth="1"/>
    <col min="11272" max="11518" width="9" style="1"/>
    <col min="11519" max="11519" width="26.625" style="1" customWidth="1"/>
    <col min="11520" max="11520" width="0" style="1" hidden="1" customWidth="1"/>
    <col min="11521" max="11521" width="42.75" style="1" bestFit="1" customWidth="1"/>
    <col min="11522" max="11527" width="8.5" style="1" customWidth="1"/>
    <col min="11528" max="11774" width="9" style="1"/>
    <col min="11775" max="11775" width="26.625" style="1" customWidth="1"/>
    <col min="11776" max="11776" width="0" style="1" hidden="1" customWidth="1"/>
    <col min="11777" max="11777" width="42.75" style="1" bestFit="1" customWidth="1"/>
    <col min="11778" max="11783" width="8.5" style="1" customWidth="1"/>
    <col min="11784" max="12030" width="9" style="1"/>
    <col min="12031" max="12031" width="26.625" style="1" customWidth="1"/>
    <col min="12032" max="12032" width="0" style="1" hidden="1" customWidth="1"/>
    <col min="12033" max="12033" width="42.75" style="1" bestFit="1" customWidth="1"/>
    <col min="12034" max="12039" width="8.5" style="1" customWidth="1"/>
    <col min="12040" max="12286" width="9" style="1"/>
    <col min="12287" max="12287" width="26.625" style="1" customWidth="1"/>
    <col min="12288" max="12288" width="0" style="1" hidden="1" customWidth="1"/>
    <col min="12289" max="12289" width="42.75" style="1" bestFit="1" customWidth="1"/>
    <col min="12290" max="12295" width="8.5" style="1" customWidth="1"/>
    <col min="12296" max="12542" width="9" style="1"/>
    <col min="12543" max="12543" width="26.625" style="1" customWidth="1"/>
    <col min="12544" max="12544" width="0" style="1" hidden="1" customWidth="1"/>
    <col min="12545" max="12545" width="42.75" style="1" bestFit="1" customWidth="1"/>
    <col min="12546" max="12551" width="8.5" style="1" customWidth="1"/>
    <col min="12552" max="12798" width="9" style="1"/>
    <col min="12799" max="12799" width="26.625" style="1" customWidth="1"/>
    <col min="12800" max="12800" width="0" style="1" hidden="1" customWidth="1"/>
    <col min="12801" max="12801" width="42.75" style="1" bestFit="1" customWidth="1"/>
    <col min="12802" max="12807" width="8.5" style="1" customWidth="1"/>
    <col min="12808" max="13054" width="9" style="1"/>
    <col min="13055" max="13055" width="26.625" style="1" customWidth="1"/>
    <col min="13056" max="13056" width="0" style="1" hidden="1" customWidth="1"/>
    <col min="13057" max="13057" width="42.75" style="1" bestFit="1" customWidth="1"/>
    <col min="13058" max="13063" width="8.5" style="1" customWidth="1"/>
    <col min="13064" max="13310" width="9" style="1"/>
    <col min="13311" max="13311" width="26.625" style="1" customWidth="1"/>
    <col min="13312" max="13312" width="0" style="1" hidden="1" customWidth="1"/>
    <col min="13313" max="13313" width="42.75" style="1" bestFit="1" customWidth="1"/>
    <col min="13314" max="13319" width="8.5" style="1" customWidth="1"/>
    <col min="13320" max="13566" width="9" style="1"/>
    <col min="13567" max="13567" width="26.625" style="1" customWidth="1"/>
    <col min="13568" max="13568" width="0" style="1" hidden="1" customWidth="1"/>
    <col min="13569" max="13569" width="42.75" style="1" bestFit="1" customWidth="1"/>
    <col min="13570" max="13575" width="8.5" style="1" customWidth="1"/>
    <col min="13576" max="13822" width="9" style="1"/>
    <col min="13823" max="13823" width="26.625" style="1" customWidth="1"/>
    <col min="13824" max="13824" width="0" style="1" hidden="1" customWidth="1"/>
    <col min="13825" max="13825" width="42.75" style="1" bestFit="1" customWidth="1"/>
    <col min="13826" max="13831" width="8.5" style="1" customWidth="1"/>
    <col min="13832" max="14078" width="9" style="1"/>
    <col min="14079" max="14079" width="26.625" style="1" customWidth="1"/>
    <col min="14080" max="14080" width="0" style="1" hidden="1" customWidth="1"/>
    <col min="14081" max="14081" width="42.75" style="1" bestFit="1" customWidth="1"/>
    <col min="14082" max="14087" width="8.5" style="1" customWidth="1"/>
    <col min="14088" max="14334" width="9" style="1"/>
    <col min="14335" max="14335" width="26.625" style="1" customWidth="1"/>
    <col min="14336" max="14336" width="0" style="1" hidden="1" customWidth="1"/>
    <col min="14337" max="14337" width="42.75" style="1" bestFit="1" customWidth="1"/>
    <col min="14338" max="14343" width="8.5" style="1" customWidth="1"/>
    <col min="14344" max="14590" width="9" style="1"/>
    <col min="14591" max="14591" width="26.625" style="1" customWidth="1"/>
    <col min="14592" max="14592" width="0" style="1" hidden="1" customWidth="1"/>
    <col min="14593" max="14593" width="42.75" style="1" bestFit="1" customWidth="1"/>
    <col min="14594" max="14599" width="8.5" style="1" customWidth="1"/>
    <col min="14600" max="14846" width="9" style="1"/>
    <col min="14847" max="14847" width="26.625" style="1" customWidth="1"/>
    <col min="14848" max="14848" width="0" style="1" hidden="1" customWidth="1"/>
    <col min="14849" max="14849" width="42.75" style="1" bestFit="1" customWidth="1"/>
    <col min="14850" max="14855" width="8.5" style="1" customWidth="1"/>
    <col min="14856" max="15102" width="9" style="1"/>
    <col min="15103" max="15103" width="26.625" style="1" customWidth="1"/>
    <col min="15104" max="15104" width="0" style="1" hidden="1" customWidth="1"/>
    <col min="15105" max="15105" width="42.75" style="1" bestFit="1" customWidth="1"/>
    <col min="15106" max="15111" width="8.5" style="1" customWidth="1"/>
    <col min="15112" max="15358" width="9" style="1"/>
    <col min="15359" max="15359" width="26.625" style="1" customWidth="1"/>
    <col min="15360" max="15360" width="0" style="1" hidden="1" customWidth="1"/>
    <col min="15361" max="15361" width="42.75" style="1" bestFit="1" customWidth="1"/>
    <col min="15362" max="15367" width="8.5" style="1" customWidth="1"/>
    <col min="15368" max="15614" width="9" style="1"/>
    <col min="15615" max="15615" width="26.625" style="1" customWidth="1"/>
    <col min="15616" max="15616" width="0" style="1" hidden="1" customWidth="1"/>
    <col min="15617" max="15617" width="42.75" style="1" bestFit="1" customWidth="1"/>
    <col min="15618" max="15623" width="8.5" style="1" customWidth="1"/>
    <col min="15624" max="15870" width="9" style="1"/>
    <col min="15871" max="15871" width="26.625" style="1" customWidth="1"/>
    <col min="15872" max="15872" width="0" style="1" hidden="1" customWidth="1"/>
    <col min="15873" max="15873" width="42.75" style="1" bestFit="1" customWidth="1"/>
    <col min="15874" max="15879" width="8.5" style="1" customWidth="1"/>
    <col min="15880" max="16126" width="9" style="1"/>
    <col min="16127" max="16127" width="26.625" style="1" customWidth="1"/>
    <col min="16128" max="16128" width="0" style="1" hidden="1" customWidth="1"/>
    <col min="16129" max="16129" width="42.75" style="1" bestFit="1" customWidth="1"/>
    <col min="16130" max="16135" width="8.5" style="1" customWidth="1"/>
    <col min="16136" max="16384" width="9" style="1"/>
  </cols>
  <sheetData>
    <row r="1" spans="1:13" s="382" customFormat="1" ht="45.75" customHeight="1" x14ac:dyDescent="0.15">
      <c r="A1" s="598" t="s">
        <v>208</v>
      </c>
      <c r="B1" s="598"/>
      <c r="C1" s="598"/>
      <c r="D1" s="598"/>
      <c r="E1" s="598"/>
      <c r="F1" s="598"/>
      <c r="G1" s="381"/>
    </row>
    <row r="2" spans="1:13" s="382" customFormat="1" ht="24.75" customHeight="1" x14ac:dyDescent="0.15">
      <c r="A2" s="599" t="s">
        <v>209</v>
      </c>
      <c r="B2" s="600"/>
      <c r="C2" s="601"/>
      <c r="D2" s="608" t="s">
        <v>210</v>
      </c>
      <c r="E2" s="608" t="s">
        <v>211</v>
      </c>
      <c r="F2" s="608" t="s">
        <v>212</v>
      </c>
      <c r="G2" s="595" t="s">
        <v>592</v>
      </c>
      <c r="K2" s="383"/>
      <c r="L2" s="383"/>
      <c r="M2" s="383"/>
    </row>
    <row r="3" spans="1:13" s="382" customFormat="1" ht="24.75" customHeight="1" x14ac:dyDescent="0.15">
      <c r="A3" s="602"/>
      <c r="B3" s="603"/>
      <c r="C3" s="604"/>
      <c r="D3" s="596"/>
      <c r="E3" s="596"/>
      <c r="F3" s="596"/>
      <c r="G3" s="596"/>
      <c r="K3" s="383"/>
      <c r="L3" s="383"/>
      <c r="M3" s="383"/>
    </row>
    <row r="4" spans="1:13" s="382" customFormat="1" ht="27" customHeight="1" x14ac:dyDescent="0.15">
      <c r="A4" s="605"/>
      <c r="B4" s="606"/>
      <c r="C4" s="607"/>
      <c r="D4" s="597"/>
      <c r="E4" s="597"/>
      <c r="F4" s="597"/>
      <c r="G4" s="597"/>
    </row>
    <row r="5" spans="1:13" s="387" customFormat="1" ht="36" customHeight="1" x14ac:dyDescent="0.15">
      <c r="A5" s="609" t="s">
        <v>213</v>
      </c>
      <c r="B5" s="610"/>
      <c r="C5" s="615" t="s">
        <v>214</v>
      </c>
      <c r="D5" s="384" t="s">
        <v>215</v>
      </c>
      <c r="E5" s="385" t="s">
        <v>216</v>
      </c>
      <c r="F5" s="386" t="s">
        <v>217</v>
      </c>
      <c r="G5" s="384" t="s">
        <v>218</v>
      </c>
    </row>
    <row r="6" spans="1:13" s="387" customFormat="1" ht="36" customHeight="1" x14ac:dyDescent="0.15">
      <c r="A6" s="611"/>
      <c r="B6" s="612"/>
      <c r="C6" s="616"/>
      <c r="D6" s="384" t="s">
        <v>215</v>
      </c>
      <c r="E6" s="385" t="s">
        <v>216</v>
      </c>
      <c r="F6" s="386" t="s">
        <v>219</v>
      </c>
      <c r="G6" s="384" t="s">
        <v>218</v>
      </c>
    </row>
    <row r="7" spans="1:13" s="387" customFormat="1" ht="36" customHeight="1" x14ac:dyDescent="0.15">
      <c r="A7" s="611"/>
      <c r="B7" s="612"/>
      <c r="C7" s="616"/>
      <c r="D7" s="384" t="s">
        <v>215</v>
      </c>
      <c r="E7" s="385" t="s">
        <v>216</v>
      </c>
      <c r="F7" s="386" t="s">
        <v>220</v>
      </c>
      <c r="G7" s="384" t="s">
        <v>218</v>
      </c>
    </row>
    <row r="8" spans="1:13" s="387" customFormat="1" ht="36" customHeight="1" x14ac:dyDescent="0.15">
      <c r="A8" s="611"/>
      <c r="B8" s="612"/>
      <c r="C8" s="616"/>
      <c r="D8" s="384" t="s">
        <v>215</v>
      </c>
      <c r="E8" s="385" t="s">
        <v>216</v>
      </c>
      <c r="F8" s="386" t="s">
        <v>221</v>
      </c>
      <c r="G8" s="384" t="s">
        <v>218</v>
      </c>
    </row>
    <row r="9" spans="1:13" s="387" customFormat="1" ht="36" customHeight="1" x14ac:dyDescent="0.15">
      <c r="A9" s="611"/>
      <c r="B9" s="612"/>
      <c r="C9" s="616"/>
      <c r="D9" s="384" t="s">
        <v>215</v>
      </c>
      <c r="E9" s="385" t="s">
        <v>216</v>
      </c>
      <c r="F9" s="386" t="s">
        <v>222</v>
      </c>
      <c r="G9" s="384" t="s">
        <v>218</v>
      </c>
    </row>
    <row r="10" spans="1:13" s="387" customFormat="1" ht="36" customHeight="1" x14ac:dyDescent="0.15">
      <c r="A10" s="611"/>
      <c r="B10" s="612"/>
      <c r="C10" s="616"/>
      <c r="D10" s="384" t="s">
        <v>215</v>
      </c>
      <c r="E10" s="385" t="s">
        <v>216</v>
      </c>
      <c r="F10" s="386" t="s">
        <v>223</v>
      </c>
      <c r="G10" s="384" t="s">
        <v>218</v>
      </c>
    </row>
    <row r="11" spans="1:13" s="387" customFormat="1" ht="36" customHeight="1" x14ac:dyDescent="0.15">
      <c r="A11" s="611"/>
      <c r="B11" s="612"/>
      <c r="C11" s="616"/>
      <c r="D11" s="384" t="s">
        <v>215</v>
      </c>
      <c r="E11" s="385" t="s">
        <v>216</v>
      </c>
      <c r="F11" s="386" t="s">
        <v>224</v>
      </c>
      <c r="G11" s="384" t="s">
        <v>218</v>
      </c>
    </row>
    <row r="12" spans="1:13" s="387" customFormat="1" ht="36" customHeight="1" x14ac:dyDescent="0.15">
      <c r="A12" s="611"/>
      <c r="B12" s="612"/>
      <c r="C12" s="616"/>
      <c r="D12" s="384" t="s">
        <v>215</v>
      </c>
      <c r="E12" s="385" t="s">
        <v>216</v>
      </c>
      <c r="F12" s="386" t="s">
        <v>225</v>
      </c>
      <c r="G12" s="384" t="s">
        <v>218</v>
      </c>
    </row>
    <row r="13" spans="1:13" s="387" customFormat="1" ht="36" customHeight="1" x14ac:dyDescent="0.15">
      <c r="A13" s="611"/>
      <c r="B13" s="612"/>
      <c r="C13" s="616"/>
      <c r="D13" s="384" t="s">
        <v>215</v>
      </c>
      <c r="E13" s="385" t="s">
        <v>216</v>
      </c>
      <c r="F13" s="386" t="s">
        <v>226</v>
      </c>
      <c r="G13" s="388"/>
    </row>
    <row r="14" spans="1:13" s="62" customFormat="1" ht="36" customHeight="1" x14ac:dyDescent="0.15">
      <c r="A14" s="611"/>
      <c r="B14" s="612"/>
      <c r="C14" s="616"/>
      <c r="D14" s="389" t="s">
        <v>215</v>
      </c>
      <c r="E14" s="390" t="s">
        <v>227</v>
      </c>
      <c r="F14" s="386" t="s">
        <v>228</v>
      </c>
      <c r="G14" s="384" t="s">
        <v>229</v>
      </c>
    </row>
    <row r="15" spans="1:13" s="62" customFormat="1" ht="36" customHeight="1" x14ac:dyDescent="0.15">
      <c r="A15" s="611"/>
      <c r="B15" s="612"/>
      <c r="C15" s="616"/>
      <c r="D15" s="384" t="s">
        <v>230</v>
      </c>
      <c r="E15" s="391" t="s">
        <v>231</v>
      </c>
      <c r="F15" s="390" t="s">
        <v>232</v>
      </c>
      <c r="G15" s="384" t="s">
        <v>233</v>
      </c>
    </row>
    <row r="16" spans="1:13" s="62" customFormat="1" ht="36" customHeight="1" x14ac:dyDescent="0.15">
      <c r="A16" s="611"/>
      <c r="B16" s="612"/>
      <c r="C16" s="616"/>
      <c r="D16" s="389" t="s">
        <v>215</v>
      </c>
      <c r="E16" s="390" t="s">
        <v>234</v>
      </c>
      <c r="F16" s="386" t="s">
        <v>235</v>
      </c>
      <c r="G16" s="384" t="s">
        <v>229</v>
      </c>
    </row>
    <row r="17" spans="1:7" s="62" customFormat="1" ht="36" customHeight="1" x14ac:dyDescent="0.15">
      <c r="A17" s="611"/>
      <c r="B17" s="612"/>
      <c r="C17" s="616"/>
      <c r="D17" s="384" t="s">
        <v>215</v>
      </c>
      <c r="E17" s="391" t="s">
        <v>231</v>
      </c>
      <c r="F17" s="386" t="s">
        <v>236</v>
      </c>
      <c r="G17" s="384" t="s">
        <v>233</v>
      </c>
    </row>
    <row r="18" spans="1:7" s="62" customFormat="1" ht="36" customHeight="1" x14ac:dyDescent="0.15">
      <c r="A18" s="611"/>
      <c r="B18" s="612"/>
      <c r="C18" s="616"/>
      <c r="D18" s="389" t="s">
        <v>215</v>
      </c>
      <c r="E18" s="390" t="s">
        <v>237</v>
      </c>
      <c r="F18" s="386" t="s">
        <v>238</v>
      </c>
      <c r="G18" s="384" t="s">
        <v>229</v>
      </c>
    </row>
    <row r="19" spans="1:7" s="62" customFormat="1" ht="36" customHeight="1" x14ac:dyDescent="0.15">
      <c r="A19" s="611"/>
      <c r="B19" s="612"/>
      <c r="C19" s="616"/>
      <c r="D19" s="384" t="s">
        <v>230</v>
      </c>
      <c r="E19" s="391" t="s">
        <v>231</v>
      </c>
      <c r="F19" s="386" t="s">
        <v>239</v>
      </c>
      <c r="G19" s="384" t="s">
        <v>233</v>
      </c>
    </row>
    <row r="20" spans="1:7" s="62" customFormat="1" ht="36" customHeight="1" x14ac:dyDescent="0.15">
      <c r="A20" s="611"/>
      <c r="B20" s="612"/>
      <c r="C20" s="616"/>
      <c r="D20" s="389" t="s">
        <v>215</v>
      </c>
      <c r="E20" s="390" t="s">
        <v>240</v>
      </c>
      <c r="F20" s="386" t="s">
        <v>241</v>
      </c>
      <c r="G20" s="384" t="s">
        <v>229</v>
      </c>
    </row>
    <row r="21" spans="1:7" s="62" customFormat="1" ht="36" customHeight="1" x14ac:dyDescent="0.15">
      <c r="A21" s="611"/>
      <c r="B21" s="612"/>
      <c r="C21" s="616"/>
      <c r="D21" s="384" t="s">
        <v>230</v>
      </c>
      <c r="E21" s="391" t="s">
        <v>231</v>
      </c>
      <c r="F21" s="386" t="s">
        <v>242</v>
      </c>
      <c r="G21" s="384" t="s">
        <v>233</v>
      </c>
    </row>
    <row r="22" spans="1:7" s="62" customFormat="1" ht="36" customHeight="1" x14ac:dyDescent="0.15">
      <c r="A22" s="611"/>
      <c r="B22" s="612"/>
      <c r="C22" s="616"/>
      <c r="D22" s="389" t="s">
        <v>215</v>
      </c>
      <c r="E22" s="390" t="s">
        <v>243</v>
      </c>
      <c r="F22" s="386" t="s">
        <v>244</v>
      </c>
      <c r="G22" s="384" t="s">
        <v>233</v>
      </c>
    </row>
    <row r="23" spans="1:7" s="62" customFormat="1" ht="36" customHeight="1" x14ac:dyDescent="0.15">
      <c r="A23" s="611"/>
      <c r="B23" s="612"/>
      <c r="C23" s="616"/>
      <c r="D23" s="384" t="s">
        <v>230</v>
      </c>
      <c r="E23" s="391" t="s">
        <v>231</v>
      </c>
      <c r="F23" s="386" t="s">
        <v>245</v>
      </c>
      <c r="G23" s="384" t="s">
        <v>233</v>
      </c>
    </row>
    <row r="24" spans="1:7" s="62" customFormat="1" ht="36" customHeight="1" x14ac:dyDescent="0.15">
      <c r="A24" s="611"/>
      <c r="B24" s="612"/>
      <c r="C24" s="616"/>
      <c r="D24" s="389" t="s">
        <v>215</v>
      </c>
      <c r="E24" s="390" t="s">
        <v>246</v>
      </c>
      <c r="F24" s="386" t="s">
        <v>247</v>
      </c>
      <c r="G24" s="384" t="s">
        <v>229</v>
      </c>
    </row>
    <row r="25" spans="1:7" s="62" customFormat="1" ht="36" customHeight="1" x14ac:dyDescent="0.15">
      <c r="A25" s="611"/>
      <c r="B25" s="612"/>
      <c r="C25" s="616"/>
      <c r="D25" s="384" t="s">
        <v>230</v>
      </c>
      <c r="E25" s="391" t="s">
        <v>231</v>
      </c>
      <c r="F25" s="390" t="s">
        <v>248</v>
      </c>
      <c r="G25" s="384" t="s">
        <v>233</v>
      </c>
    </row>
    <row r="26" spans="1:7" s="62" customFormat="1" ht="36" customHeight="1" x14ac:dyDescent="0.15">
      <c r="A26" s="611"/>
      <c r="B26" s="612"/>
      <c r="C26" s="616"/>
      <c r="D26" s="389" t="s">
        <v>215</v>
      </c>
      <c r="E26" s="390" t="s">
        <v>249</v>
      </c>
      <c r="F26" s="386" t="s">
        <v>250</v>
      </c>
      <c r="G26" s="384" t="s">
        <v>229</v>
      </c>
    </row>
    <row r="27" spans="1:7" s="62" customFormat="1" ht="36" customHeight="1" x14ac:dyDescent="0.15">
      <c r="A27" s="611"/>
      <c r="B27" s="612"/>
      <c r="C27" s="616"/>
      <c r="D27" s="384" t="s">
        <v>230</v>
      </c>
      <c r="E27" s="391" t="s">
        <v>231</v>
      </c>
      <c r="F27" s="386" t="s">
        <v>251</v>
      </c>
      <c r="G27" s="384" t="s">
        <v>233</v>
      </c>
    </row>
    <row r="28" spans="1:7" s="62" customFormat="1" ht="36" customHeight="1" x14ac:dyDescent="0.15">
      <c r="A28" s="611"/>
      <c r="B28" s="612"/>
      <c r="C28" s="616"/>
      <c r="D28" s="389" t="s">
        <v>215</v>
      </c>
      <c r="E28" s="390" t="s">
        <v>252</v>
      </c>
      <c r="F28" s="386" t="s">
        <v>253</v>
      </c>
      <c r="G28" s="384" t="s">
        <v>229</v>
      </c>
    </row>
    <row r="29" spans="1:7" s="62" customFormat="1" ht="36" customHeight="1" x14ac:dyDescent="0.15">
      <c r="A29" s="611"/>
      <c r="B29" s="612"/>
      <c r="C29" s="616"/>
      <c r="D29" s="384" t="s">
        <v>230</v>
      </c>
      <c r="E29" s="391" t="s">
        <v>231</v>
      </c>
      <c r="F29" s="390" t="s">
        <v>254</v>
      </c>
      <c r="G29" s="384" t="s">
        <v>233</v>
      </c>
    </row>
    <row r="30" spans="1:7" s="62" customFormat="1" ht="36" customHeight="1" x14ac:dyDescent="0.15">
      <c r="A30" s="611"/>
      <c r="B30" s="612"/>
      <c r="C30" s="616"/>
      <c r="D30" s="389" t="s">
        <v>215</v>
      </c>
      <c r="E30" s="390" t="s">
        <v>255</v>
      </c>
      <c r="F30" s="390" t="s">
        <v>256</v>
      </c>
      <c r="G30" s="384" t="s">
        <v>229</v>
      </c>
    </row>
    <row r="31" spans="1:7" s="62" customFormat="1" ht="36" customHeight="1" x14ac:dyDescent="0.15">
      <c r="A31" s="611"/>
      <c r="B31" s="612"/>
      <c r="C31" s="617"/>
      <c r="D31" s="384" t="s">
        <v>230</v>
      </c>
      <c r="E31" s="391" t="s">
        <v>231</v>
      </c>
      <c r="F31" s="390" t="s">
        <v>257</v>
      </c>
      <c r="G31" s="384" t="s">
        <v>233</v>
      </c>
    </row>
    <row r="32" spans="1:7" s="62" customFormat="1" ht="36" customHeight="1" x14ac:dyDescent="0.15">
      <c r="A32" s="611"/>
      <c r="B32" s="612"/>
      <c r="C32" s="615" t="s">
        <v>258</v>
      </c>
      <c r="D32" s="389" t="s">
        <v>215</v>
      </c>
      <c r="E32" s="390" t="s">
        <v>259</v>
      </c>
      <c r="F32" s="390" t="s">
        <v>259</v>
      </c>
      <c r="G32" s="384" t="s">
        <v>229</v>
      </c>
    </row>
    <row r="33" spans="1:7" s="62" customFormat="1" ht="36" customHeight="1" x14ac:dyDescent="0.15">
      <c r="A33" s="611"/>
      <c r="B33" s="612"/>
      <c r="C33" s="616"/>
      <c r="D33" s="389" t="s">
        <v>215</v>
      </c>
      <c r="E33" s="390" t="s">
        <v>260</v>
      </c>
      <c r="F33" s="390" t="s">
        <v>260</v>
      </c>
      <c r="G33" s="384" t="s">
        <v>229</v>
      </c>
    </row>
    <row r="34" spans="1:7" s="62" customFormat="1" ht="36" customHeight="1" x14ac:dyDescent="0.15">
      <c r="A34" s="611"/>
      <c r="B34" s="612"/>
      <c r="C34" s="616"/>
      <c r="D34" s="389" t="s">
        <v>215</v>
      </c>
      <c r="E34" s="390" t="s">
        <v>261</v>
      </c>
      <c r="F34" s="390" t="s">
        <v>261</v>
      </c>
      <c r="G34" s="384" t="s">
        <v>229</v>
      </c>
    </row>
    <row r="35" spans="1:7" s="62" customFormat="1" ht="36" customHeight="1" x14ac:dyDescent="0.15">
      <c r="A35" s="611"/>
      <c r="B35" s="612"/>
      <c r="C35" s="616"/>
      <c r="D35" s="389" t="s">
        <v>215</v>
      </c>
      <c r="E35" s="390" t="s">
        <v>262</v>
      </c>
      <c r="F35" s="390" t="s">
        <v>262</v>
      </c>
      <c r="G35" s="384" t="s">
        <v>229</v>
      </c>
    </row>
    <row r="36" spans="1:7" s="62" customFormat="1" ht="36" customHeight="1" x14ac:dyDescent="0.15">
      <c r="A36" s="611"/>
      <c r="B36" s="612"/>
      <c r="C36" s="616"/>
      <c r="D36" s="389" t="s">
        <v>215</v>
      </c>
      <c r="E36" s="390" t="s">
        <v>263</v>
      </c>
      <c r="F36" s="390" t="s">
        <v>263</v>
      </c>
      <c r="G36" s="384" t="s">
        <v>229</v>
      </c>
    </row>
    <row r="37" spans="1:7" s="62" customFormat="1" ht="36" customHeight="1" x14ac:dyDescent="0.15">
      <c r="A37" s="611"/>
      <c r="B37" s="612"/>
      <c r="C37" s="616"/>
      <c r="D37" s="389" t="s">
        <v>215</v>
      </c>
      <c r="E37" s="390" t="s">
        <v>264</v>
      </c>
      <c r="F37" s="390" t="s">
        <v>264</v>
      </c>
      <c r="G37" s="384" t="s">
        <v>229</v>
      </c>
    </row>
    <row r="38" spans="1:7" s="62" customFormat="1" ht="36" customHeight="1" x14ac:dyDescent="0.15">
      <c r="A38" s="611"/>
      <c r="B38" s="612"/>
      <c r="C38" s="616"/>
      <c r="D38" s="384" t="s">
        <v>215</v>
      </c>
      <c r="E38" s="385" t="s">
        <v>216</v>
      </c>
      <c r="F38" s="390" t="s">
        <v>265</v>
      </c>
      <c r="G38" s="384" t="s">
        <v>233</v>
      </c>
    </row>
    <row r="39" spans="1:7" s="62" customFormat="1" ht="36" customHeight="1" x14ac:dyDescent="0.15">
      <c r="A39" s="611"/>
      <c r="B39" s="612"/>
      <c r="C39" s="616"/>
      <c r="D39" s="389" t="s">
        <v>215</v>
      </c>
      <c r="E39" s="390" t="s">
        <v>266</v>
      </c>
      <c r="F39" s="390" t="s">
        <v>266</v>
      </c>
      <c r="G39" s="384" t="s">
        <v>229</v>
      </c>
    </row>
    <row r="40" spans="1:7" s="62" customFormat="1" ht="36" customHeight="1" x14ac:dyDescent="0.15">
      <c r="A40" s="611"/>
      <c r="B40" s="612"/>
      <c r="C40" s="616"/>
      <c r="D40" s="384" t="s">
        <v>215</v>
      </c>
      <c r="E40" s="392" t="s">
        <v>216</v>
      </c>
      <c r="F40" s="384" t="s">
        <v>267</v>
      </c>
      <c r="G40" s="388"/>
    </row>
    <row r="41" spans="1:7" s="62" customFormat="1" ht="36" customHeight="1" x14ac:dyDescent="0.15">
      <c r="A41" s="611"/>
      <c r="B41" s="612"/>
      <c r="C41" s="616"/>
      <c r="D41" s="384" t="s">
        <v>215</v>
      </c>
      <c r="E41" s="392" t="s">
        <v>216</v>
      </c>
      <c r="F41" s="384" t="s">
        <v>268</v>
      </c>
      <c r="G41" s="388"/>
    </row>
    <row r="42" spans="1:7" s="62" customFormat="1" ht="36" customHeight="1" x14ac:dyDescent="0.15">
      <c r="A42" s="611"/>
      <c r="B42" s="612"/>
      <c r="C42" s="616"/>
      <c r="D42" s="389" t="s">
        <v>215</v>
      </c>
      <c r="E42" s="393" t="s">
        <v>269</v>
      </c>
      <c r="F42" s="393" t="s">
        <v>269</v>
      </c>
      <c r="G42" s="393" t="s">
        <v>270</v>
      </c>
    </row>
    <row r="43" spans="1:7" s="62" customFormat="1" ht="36" customHeight="1" x14ac:dyDescent="0.15">
      <c r="A43" s="611"/>
      <c r="B43" s="612"/>
      <c r="C43" s="617"/>
      <c r="D43" s="389" t="s">
        <v>215</v>
      </c>
      <c r="E43" s="390" t="s">
        <v>271</v>
      </c>
      <c r="F43" s="390" t="s">
        <v>271</v>
      </c>
      <c r="G43" s="384" t="s">
        <v>272</v>
      </c>
    </row>
    <row r="44" spans="1:7" s="62" customFormat="1" ht="36" customHeight="1" x14ac:dyDescent="0.15">
      <c r="A44" s="611"/>
      <c r="B44" s="612"/>
      <c r="C44" s="615" t="s">
        <v>273</v>
      </c>
      <c r="D44" s="384" t="s">
        <v>215</v>
      </c>
      <c r="E44" s="392" t="s">
        <v>216</v>
      </c>
      <c r="F44" s="384" t="s">
        <v>274</v>
      </c>
      <c r="G44" s="384" t="s">
        <v>275</v>
      </c>
    </row>
    <row r="45" spans="1:7" s="62" customFormat="1" ht="36" customHeight="1" x14ac:dyDescent="0.15">
      <c r="A45" s="611"/>
      <c r="B45" s="612"/>
      <c r="C45" s="616"/>
      <c r="D45" s="384" t="s">
        <v>215</v>
      </c>
      <c r="E45" s="392" t="s">
        <v>216</v>
      </c>
      <c r="F45" s="384" t="s">
        <v>276</v>
      </c>
      <c r="G45" s="388"/>
    </row>
    <row r="46" spans="1:7" s="62" customFormat="1" ht="36" customHeight="1" x14ac:dyDescent="0.15">
      <c r="A46" s="611"/>
      <c r="B46" s="612"/>
      <c r="C46" s="616"/>
      <c r="D46" s="389" t="s">
        <v>215</v>
      </c>
      <c r="E46" s="394" t="s">
        <v>277</v>
      </c>
      <c r="F46" s="394" t="s">
        <v>277</v>
      </c>
      <c r="G46" s="395"/>
    </row>
    <row r="47" spans="1:7" s="62" customFormat="1" ht="36" customHeight="1" x14ac:dyDescent="0.15">
      <c r="A47" s="611"/>
      <c r="B47" s="612"/>
      <c r="C47" s="616"/>
      <c r="D47" s="389" t="s">
        <v>215</v>
      </c>
      <c r="E47" s="394" t="s">
        <v>278</v>
      </c>
      <c r="F47" s="394" t="s">
        <v>278</v>
      </c>
      <c r="G47" s="396" t="s">
        <v>279</v>
      </c>
    </row>
    <row r="48" spans="1:7" s="62" customFormat="1" ht="36" customHeight="1" x14ac:dyDescent="0.15">
      <c r="A48" s="611"/>
      <c r="B48" s="612"/>
      <c r="C48" s="616"/>
      <c r="D48" s="389" t="s">
        <v>215</v>
      </c>
      <c r="E48" s="394" t="s">
        <v>280</v>
      </c>
      <c r="F48" s="394" t="s">
        <v>280</v>
      </c>
      <c r="G48" s="395"/>
    </row>
    <row r="49" spans="1:7" s="62" customFormat="1" ht="36" customHeight="1" x14ac:dyDescent="0.15">
      <c r="A49" s="611"/>
      <c r="B49" s="612"/>
      <c r="C49" s="616"/>
      <c r="D49" s="384" t="s">
        <v>215</v>
      </c>
      <c r="E49" s="392" t="s">
        <v>216</v>
      </c>
      <c r="F49" s="394" t="s">
        <v>281</v>
      </c>
      <c r="G49" s="384" t="s">
        <v>275</v>
      </c>
    </row>
    <row r="50" spans="1:7" s="62" customFormat="1" ht="36" customHeight="1" x14ac:dyDescent="0.15">
      <c r="A50" s="611"/>
      <c r="B50" s="612"/>
      <c r="C50" s="616"/>
      <c r="D50" s="389" t="s">
        <v>215</v>
      </c>
      <c r="E50" s="384" t="s">
        <v>282</v>
      </c>
      <c r="F50" s="384" t="s">
        <v>283</v>
      </c>
      <c r="G50" s="384" t="s">
        <v>229</v>
      </c>
    </row>
    <row r="51" spans="1:7" s="62" customFormat="1" ht="36" customHeight="1" x14ac:dyDescent="0.15">
      <c r="A51" s="611"/>
      <c r="B51" s="612"/>
      <c r="C51" s="616"/>
      <c r="D51" s="384" t="s">
        <v>230</v>
      </c>
      <c r="E51" s="397" t="s">
        <v>231</v>
      </c>
      <c r="F51" s="384" t="s">
        <v>284</v>
      </c>
      <c r="G51" s="384" t="s">
        <v>275</v>
      </c>
    </row>
    <row r="52" spans="1:7" s="62" customFormat="1" ht="36" customHeight="1" x14ac:dyDescent="0.15">
      <c r="A52" s="611"/>
      <c r="B52" s="612"/>
      <c r="C52" s="616"/>
      <c r="D52" s="389" t="s">
        <v>215</v>
      </c>
      <c r="E52" s="390" t="s">
        <v>285</v>
      </c>
      <c r="F52" s="390" t="s">
        <v>286</v>
      </c>
      <c r="G52" s="384" t="s">
        <v>229</v>
      </c>
    </row>
    <row r="53" spans="1:7" s="62" customFormat="1" ht="36" customHeight="1" x14ac:dyDescent="0.15">
      <c r="A53" s="611"/>
      <c r="B53" s="612"/>
      <c r="C53" s="616"/>
      <c r="D53" s="384" t="s">
        <v>230</v>
      </c>
      <c r="E53" s="391" t="s">
        <v>231</v>
      </c>
      <c r="F53" s="390" t="s">
        <v>287</v>
      </c>
      <c r="G53" s="384" t="s">
        <v>275</v>
      </c>
    </row>
    <row r="54" spans="1:7" s="62" customFormat="1" ht="36" customHeight="1" x14ac:dyDescent="0.15">
      <c r="A54" s="611"/>
      <c r="B54" s="612"/>
      <c r="C54" s="616"/>
      <c r="D54" s="389" t="s">
        <v>215</v>
      </c>
      <c r="E54" s="384" t="s">
        <v>288</v>
      </c>
      <c r="F54" s="384" t="s">
        <v>289</v>
      </c>
      <c r="G54" s="384" t="s">
        <v>229</v>
      </c>
    </row>
    <row r="55" spans="1:7" s="62" customFormat="1" ht="36" customHeight="1" x14ac:dyDescent="0.15">
      <c r="A55" s="611"/>
      <c r="B55" s="612"/>
      <c r="C55" s="616"/>
      <c r="D55" s="384" t="s">
        <v>230</v>
      </c>
      <c r="E55" s="391" t="s">
        <v>231</v>
      </c>
      <c r="F55" s="390" t="s">
        <v>290</v>
      </c>
      <c r="G55" s="384" t="s">
        <v>275</v>
      </c>
    </row>
    <row r="56" spans="1:7" s="387" customFormat="1" ht="36" customHeight="1" x14ac:dyDescent="0.15">
      <c r="A56" s="611"/>
      <c r="B56" s="612"/>
      <c r="C56" s="616"/>
      <c r="D56" s="389" t="s">
        <v>215</v>
      </c>
      <c r="E56" s="390" t="s">
        <v>291</v>
      </c>
      <c r="F56" s="390" t="s">
        <v>292</v>
      </c>
      <c r="G56" s="384" t="s">
        <v>229</v>
      </c>
    </row>
    <row r="57" spans="1:7" s="387" customFormat="1" ht="36" customHeight="1" x14ac:dyDescent="0.15">
      <c r="A57" s="611"/>
      <c r="B57" s="612"/>
      <c r="C57" s="616"/>
      <c r="D57" s="384" t="s">
        <v>230</v>
      </c>
      <c r="E57" s="391" t="s">
        <v>231</v>
      </c>
      <c r="F57" s="390" t="s">
        <v>293</v>
      </c>
      <c r="G57" s="384" t="s">
        <v>275</v>
      </c>
    </row>
    <row r="58" spans="1:7" s="62" customFormat="1" ht="36" customHeight="1" x14ac:dyDescent="0.15">
      <c r="A58" s="613"/>
      <c r="B58" s="614"/>
      <c r="C58" s="617"/>
      <c r="D58" s="389" t="s">
        <v>215</v>
      </c>
      <c r="E58" s="390" t="s">
        <v>294</v>
      </c>
      <c r="F58" s="390" t="s">
        <v>294</v>
      </c>
      <c r="G58" s="384" t="s">
        <v>229</v>
      </c>
    </row>
    <row r="59" spans="1:7" s="62" customFormat="1" ht="36" customHeight="1" x14ac:dyDescent="0.15">
      <c r="A59" s="618"/>
      <c r="B59" s="618"/>
      <c r="C59" s="620" t="s">
        <v>295</v>
      </c>
      <c r="D59" s="384" t="s">
        <v>296</v>
      </c>
      <c r="E59" s="390" t="s">
        <v>297</v>
      </c>
      <c r="F59" s="390" t="s">
        <v>297</v>
      </c>
      <c r="G59" s="396" t="s">
        <v>298</v>
      </c>
    </row>
    <row r="60" spans="1:7" s="62" customFormat="1" ht="36" customHeight="1" x14ac:dyDescent="0.15">
      <c r="A60" s="618"/>
      <c r="B60" s="618"/>
      <c r="C60" s="618"/>
      <c r="D60" s="384" t="s">
        <v>296</v>
      </c>
      <c r="E60" s="385" t="s">
        <v>216</v>
      </c>
      <c r="F60" s="390" t="s">
        <v>299</v>
      </c>
      <c r="G60" s="396" t="s">
        <v>300</v>
      </c>
    </row>
    <row r="61" spans="1:7" s="62" customFormat="1" ht="36" customHeight="1" x14ac:dyDescent="0.15">
      <c r="A61" s="618"/>
      <c r="B61" s="618"/>
      <c r="C61" s="618"/>
      <c r="D61" s="384" t="s">
        <v>296</v>
      </c>
      <c r="E61" s="384" t="s">
        <v>301</v>
      </c>
      <c r="F61" s="384" t="s">
        <v>301</v>
      </c>
      <c r="G61" s="384" t="s">
        <v>302</v>
      </c>
    </row>
    <row r="62" spans="1:7" s="62" customFormat="1" ht="36" customHeight="1" x14ac:dyDescent="0.15">
      <c r="A62" s="618"/>
      <c r="B62" s="618"/>
      <c r="C62" s="618"/>
      <c r="D62" s="384" t="s">
        <v>296</v>
      </c>
      <c r="E62" s="384" t="s">
        <v>303</v>
      </c>
      <c r="F62" s="384" t="s">
        <v>303</v>
      </c>
      <c r="G62" s="384" t="s">
        <v>302</v>
      </c>
    </row>
    <row r="63" spans="1:7" s="62" customFormat="1" ht="36" customHeight="1" x14ac:dyDescent="0.15">
      <c r="A63" s="618"/>
      <c r="B63" s="618"/>
      <c r="C63" s="618"/>
      <c r="D63" s="384" t="s">
        <v>296</v>
      </c>
      <c r="E63" s="398" t="s">
        <v>304</v>
      </c>
      <c r="F63" s="398" t="s">
        <v>304</v>
      </c>
      <c r="G63" s="384" t="s">
        <v>302</v>
      </c>
    </row>
    <row r="64" spans="1:7" s="62" customFormat="1" ht="36" customHeight="1" x14ac:dyDescent="0.15">
      <c r="A64" s="618"/>
      <c r="B64" s="618"/>
      <c r="C64" s="618"/>
      <c r="D64" s="384" t="s">
        <v>296</v>
      </c>
      <c r="E64" s="398" t="s">
        <v>305</v>
      </c>
      <c r="F64" s="398" t="s">
        <v>305</v>
      </c>
      <c r="G64" s="384" t="s">
        <v>302</v>
      </c>
    </row>
    <row r="65" spans="1:7" s="62" customFormat="1" ht="36" customHeight="1" x14ac:dyDescent="0.15">
      <c r="A65" s="618"/>
      <c r="B65" s="618"/>
      <c r="C65" s="618"/>
      <c r="D65" s="384" t="s">
        <v>296</v>
      </c>
      <c r="E65" s="398" t="s">
        <v>306</v>
      </c>
      <c r="F65" s="398" t="s">
        <v>306</v>
      </c>
      <c r="G65" s="396" t="s">
        <v>298</v>
      </c>
    </row>
    <row r="66" spans="1:7" s="62" customFormat="1" ht="36" customHeight="1" x14ac:dyDescent="0.15">
      <c r="A66" s="618"/>
      <c r="B66" s="618"/>
      <c r="C66" s="618"/>
      <c r="D66" s="384" t="s">
        <v>296</v>
      </c>
      <c r="E66" s="385" t="s">
        <v>216</v>
      </c>
      <c r="F66" s="398" t="s">
        <v>307</v>
      </c>
      <c r="G66" s="396" t="s">
        <v>300</v>
      </c>
    </row>
    <row r="67" spans="1:7" s="62" customFormat="1" ht="36" customHeight="1" x14ac:dyDescent="0.15">
      <c r="A67" s="618"/>
      <c r="B67" s="618"/>
      <c r="C67" s="618"/>
      <c r="D67" s="384" t="s">
        <v>296</v>
      </c>
      <c r="E67" s="398" t="s">
        <v>308</v>
      </c>
      <c r="F67" s="398" t="s">
        <v>308</v>
      </c>
      <c r="G67" s="396" t="s">
        <v>298</v>
      </c>
    </row>
    <row r="68" spans="1:7" s="62" customFormat="1" ht="36" customHeight="1" x14ac:dyDescent="0.15">
      <c r="A68" s="618"/>
      <c r="B68" s="618"/>
      <c r="C68" s="618"/>
      <c r="D68" s="384" t="s">
        <v>296</v>
      </c>
      <c r="E68" s="398" t="s">
        <v>309</v>
      </c>
      <c r="F68" s="398" t="s">
        <v>309</v>
      </c>
      <c r="G68" s="384" t="s">
        <v>302</v>
      </c>
    </row>
    <row r="69" spans="1:7" s="62" customFormat="1" ht="36" customHeight="1" x14ac:dyDescent="0.15">
      <c r="A69" s="618"/>
      <c r="B69" s="618"/>
      <c r="C69" s="618"/>
      <c r="D69" s="384" t="s">
        <v>296</v>
      </c>
      <c r="E69" s="394" t="s">
        <v>310</v>
      </c>
      <c r="F69" s="394" t="s">
        <v>310</v>
      </c>
      <c r="G69" s="384" t="s">
        <v>302</v>
      </c>
    </row>
    <row r="70" spans="1:7" s="62" customFormat="1" ht="36" customHeight="1" x14ac:dyDescent="0.15">
      <c r="A70" s="618"/>
      <c r="B70" s="618"/>
      <c r="C70" s="618"/>
      <c r="D70" s="384" t="s">
        <v>296</v>
      </c>
      <c r="E70" s="394" t="s">
        <v>311</v>
      </c>
      <c r="F70" s="394" t="s">
        <v>311</v>
      </c>
      <c r="G70" s="384" t="s">
        <v>302</v>
      </c>
    </row>
    <row r="71" spans="1:7" s="62" customFormat="1" ht="36" customHeight="1" x14ac:dyDescent="0.15">
      <c r="A71" s="618"/>
      <c r="B71" s="618"/>
      <c r="C71" s="618"/>
      <c r="D71" s="384" t="s">
        <v>296</v>
      </c>
      <c r="E71" s="394" t="s">
        <v>312</v>
      </c>
      <c r="F71" s="394" t="s">
        <v>312</v>
      </c>
      <c r="G71" s="384" t="s">
        <v>302</v>
      </c>
    </row>
    <row r="72" spans="1:7" s="62" customFormat="1" ht="36" customHeight="1" x14ac:dyDescent="0.15">
      <c r="A72" s="618"/>
      <c r="B72" s="618"/>
      <c r="C72" s="618"/>
      <c r="D72" s="384" t="s">
        <v>296</v>
      </c>
      <c r="E72" s="394" t="s">
        <v>313</v>
      </c>
      <c r="F72" s="394" t="s">
        <v>313</v>
      </c>
      <c r="G72" s="384" t="s">
        <v>302</v>
      </c>
    </row>
    <row r="73" spans="1:7" s="62" customFormat="1" ht="36" customHeight="1" x14ac:dyDescent="0.15">
      <c r="A73" s="618"/>
      <c r="B73" s="618"/>
      <c r="C73" s="618"/>
      <c r="D73" s="384" t="s">
        <v>296</v>
      </c>
      <c r="E73" s="393" t="s">
        <v>314</v>
      </c>
      <c r="F73" s="393" t="s">
        <v>314</v>
      </c>
      <c r="G73" s="384" t="s">
        <v>302</v>
      </c>
    </row>
    <row r="74" spans="1:7" s="62" customFormat="1" ht="36" customHeight="1" x14ac:dyDescent="0.15">
      <c r="A74" s="618"/>
      <c r="B74" s="618"/>
      <c r="C74" s="619"/>
      <c r="D74" s="384" t="s">
        <v>296</v>
      </c>
      <c r="E74" s="393" t="s">
        <v>315</v>
      </c>
      <c r="F74" s="393" t="s">
        <v>315</v>
      </c>
      <c r="G74" s="384" t="s">
        <v>302</v>
      </c>
    </row>
    <row r="75" spans="1:7" s="62" customFormat="1" ht="36" customHeight="1" x14ac:dyDescent="0.15">
      <c r="A75" s="618"/>
      <c r="B75" s="618"/>
      <c r="C75" s="620" t="s">
        <v>316</v>
      </c>
      <c r="D75" s="384" t="s">
        <v>296</v>
      </c>
      <c r="E75" s="394" t="s">
        <v>317</v>
      </c>
      <c r="F75" s="394" t="s">
        <v>317</v>
      </c>
      <c r="G75" s="384" t="s">
        <v>302</v>
      </c>
    </row>
    <row r="76" spans="1:7" s="62" customFormat="1" ht="36" customHeight="1" x14ac:dyDescent="0.15">
      <c r="A76" s="618"/>
      <c r="B76" s="618"/>
      <c r="C76" s="618"/>
      <c r="D76" s="384" t="s">
        <v>296</v>
      </c>
      <c r="E76" s="394" t="s">
        <v>318</v>
      </c>
      <c r="F76" s="394" t="s">
        <v>318</v>
      </c>
      <c r="G76" s="384" t="s">
        <v>302</v>
      </c>
    </row>
    <row r="77" spans="1:7" s="62" customFormat="1" ht="36" customHeight="1" x14ac:dyDescent="0.15">
      <c r="A77" s="618"/>
      <c r="B77" s="618"/>
      <c r="C77" s="618"/>
      <c r="D77" s="384" t="s">
        <v>296</v>
      </c>
      <c r="E77" s="394" t="s">
        <v>319</v>
      </c>
      <c r="F77" s="394" t="s">
        <v>319</v>
      </c>
      <c r="G77" s="384" t="s">
        <v>302</v>
      </c>
    </row>
    <row r="78" spans="1:7" s="62" customFormat="1" ht="36" customHeight="1" x14ac:dyDescent="0.15">
      <c r="A78" s="618"/>
      <c r="B78" s="618"/>
      <c r="C78" s="618"/>
      <c r="D78" s="384" t="s">
        <v>296</v>
      </c>
      <c r="E78" s="394" t="s">
        <v>320</v>
      </c>
      <c r="F78" s="394" t="s">
        <v>320</v>
      </c>
      <c r="G78" s="384" t="s">
        <v>302</v>
      </c>
    </row>
    <row r="79" spans="1:7" s="62" customFormat="1" ht="36" customHeight="1" x14ac:dyDescent="0.15">
      <c r="A79" s="618"/>
      <c r="B79" s="618"/>
      <c r="C79" s="618"/>
      <c r="D79" s="384" t="s">
        <v>296</v>
      </c>
      <c r="E79" s="394" t="s">
        <v>321</v>
      </c>
      <c r="F79" s="394" t="s">
        <v>321</v>
      </c>
      <c r="G79" s="384" t="s">
        <v>302</v>
      </c>
    </row>
    <row r="80" spans="1:7" s="62" customFormat="1" ht="36" customHeight="1" x14ac:dyDescent="0.15">
      <c r="A80" s="618"/>
      <c r="B80" s="618"/>
      <c r="C80" s="618"/>
      <c r="D80" s="384" t="s">
        <v>296</v>
      </c>
      <c r="E80" s="394" t="s">
        <v>322</v>
      </c>
      <c r="F80" s="394" t="s">
        <v>322</v>
      </c>
      <c r="G80" s="384" t="s">
        <v>302</v>
      </c>
    </row>
    <row r="81" spans="1:7" s="62" customFormat="1" ht="36" customHeight="1" x14ac:dyDescent="0.15">
      <c r="A81" s="618"/>
      <c r="B81" s="618"/>
      <c r="C81" s="618"/>
      <c r="D81" s="384" t="s">
        <v>296</v>
      </c>
      <c r="E81" s="394" t="s">
        <v>323</v>
      </c>
      <c r="F81" s="394" t="s">
        <v>323</v>
      </c>
      <c r="G81" s="384" t="s">
        <v>302</v>
      </c>
    </row>
    <row r="82" spans="1:7" s="62" customFormat="1" ht="36" customHeight="1" x14ac:dyDescent="0.15">
      <c r="A82" s="618"/>
      <c r="B82" s="619"/>
      <c r="C82" s="619"/>
      <c r="D82" s="384" t="s">
        <v>296</v>
      </c>
      <c r="E82" s="393" t="s">
        <v>324</v>
      </c>
      <c r="F82" s="393" t="s">
        <v>324</v>
      </c>
      <c r="G82" s="384" t="s">
        <v>302</v>
      </c>
    </row>
    <row r="83" spans="1:7" s="62" customFormat="1" ht="36" customHeight="1" x14ac:dyDescent="0.15">
      <c r="A83" s="618"/>
      <c r="B83" s="620" t="s">
        <v>325</v>
      </c>
      <c r="C83" s="621" t="s">
        <v>326</v>
      </c>
      <c r="D83" s="389" t="s">
        <v>215</v>
      </c>
      <c r="E83" s="393" t="s">
        <v>327</v>
      </c>
      <c r="F83" s="393" t="s">
        <v>327</v>
      </c>
      <c r="G83" s="384" t="s">
        <v>229</v>
      </c>
    </row>
    <row r="84" spans="1:7" s="62" customFormat="1" ht="36" customHeight="1" x14ac:dyDescent="0.15">
      <c r="A84" s="618"/>
      <c r="B84" s="618"/>
      <c r="C84" s="622"/>
      <c r="D84" s="389" t="s">
        <v>215</v>
      </c>
      <c r="E84" s="390" t="s">
        <v>328</v>
      </c>
      <c r="F84" s="390" t="s">
        <v>328</v>
      </c>
      <c r="G84" s="384" t="s">
        <v>229</v>
      </c>
    </row>
    <row r="85" spans="1:7" s="62" customFormat="1" ht="36" customHeight="1" x14ac:dyDescent="0.15">
      <c r="A85" s="618"/>
      <c r="B85" s="618"/>
      <c r="C85" s="622"/>
      <c r="D85" s="389" t="s">
        <v>215</v>
      </c>
      <c r="E85" s="394" t="s">
        <v>329</v>
      </c>
      <c r="F85" s="394" t="s">
        <v>329</v>
      </c>
      <c r="G85" s="384" t="s">
        <v>229</v>
      </c>
    </row>
    <row r="86" spans="1:7" s="62" customFormat="1" ht="36" customHeight="1" x14ac:dyDescent="0.15">
      <c r="A86" s="618"/>
      <c r="B86" s="618"/>
      <c r="C86" s="623"/>
      <c r="D86" s="389" t="s">
        <v>215</v>
      </c>
      <c r="E86" s="394" t="s">
        <v>330</v>
      </c>
      <c r="F86" s="394" t="s">
        <v>330</v>
      </c>
      <c r="G86" s="384" t="s">
        <v>229</v>
      </c>
    </row>
    <row r="87" spans="1:7" s="62" customFormat="1" ht="36" customHeight="1" x14ac:dyDescent="0.15">
      <c r="A87" s="618"/>
      <c r="B87" s="618"/>
      <c r="C87" s="621" t="s">
        <v>331</v>
      </c>
      <c r="D87" s="389" t="s">
        <v>215</v>
      </c>
      <c r="E87" s="390" t="s">
        <v>332</v>
      </c>
      <c r="F87" s="390" t="s">
        <v>332</v>
      </c>
      <c r="G87" s="384" t="s">
        <v>229</v>
      </c>
    </row>
    <row r="88" spans="1:7" s="62" customFormat="1" ht="36" customHeight="1" x14ac:dyDescent="0.15">
      <c r="A88" s="619"/>
      <c r="B88" s="619"/>
      <c r="C88" s="623"/>
      <c r="D88" s="389" t="s">
        <v>215</v>
      </c>
      <c r="E88" s="390" t="s">
        <v>333</v>
      </c>
      <c r="F88" s="390" t="s">
        <v>333</v>
      </c>
      <c r="G88" s="384" t="s">
        <v>229</v>
      </c>
    </row>
    <row r="89" spans="1:7" s="62" customFormat="1" ht="36" customHeight="1" x14ac:dyDescent="0.15">
      <c r="A89" s="625" t="s">
        <v>334</v>
      </c>
      <c r="B89" s="626"/>
      <c r="C89" s="627"/>
      <c r="D89" s="384" t="s">
        <v>335</v>
      </c>
      <c r="E89" s="399" t="s">
        <v>336</v>
      </c>
      <c r="F89" s="399" t="s">
        <v>336</v>
      </c>
      <c r="G89" s="384" t="s">
        <v>337</v>
      </c>
    </row>
    <row r="90" spans="1:7" s="62" customFormat="1" ht="36" customHeight="1" x14ac:dyDescent="0.15">
      <c r="A90" s="628"/>
      <c r="B90" s="629"/>
      <c r="C90" s="630"/>
      <c r="D90" s="384" t="s">
        <v>335</v>
      </c>
      <c r="E90" s="394" t="s">
        <v>338</v>
      </c>
      <c r="F90" s="394" t="s">
        <v>338</v>
      </c>
      <c r="G90" s="384" t="s">
        <v>339</v>
      </c>
    </row>
    <row r="91" spans="1:7" s="62" customFormat="1" ht="36" customHeight="1" x14ac:dyDescent="0.15">
      <c r="A91" s="628"/>
      <c r="B91" s="629"/>
      <c r="C91" s="630"/>
      <c r="D91" s="384" t="s">
        <v>335</v>
      </c>
      <c r="E91" s="399" t="s">
        <v>340</v>
      </c>
      <c r="F91" s="399" t="s">
        <v>340</v>
      </c>
      <c r="G91" s="400" t="s">
        <v>339</v>
      </c>
    </row>
    <row r="92" spans="1:7" s="62" customFormat="1" ht="36" customHeight="1" x14ac:dyDescent="0.15">
      <c r="A92" s="628"/>
      <c r="B92" s="629"/>
      <c r="C92" s="630"/>
      <c r="D92" s="384" t="s">
        <v>335</v>
      </c>
      <c r="E92" s="384" t="s">
        <v>341</v>
      </c>
      <c r="F92" s="384" t="s">
        <v>341</v>
      </c>
      <c r="G92" s="400" t="s">
        <v>339</v>
      </c>
    </row>
    <row r="93" spans="1:7" s="62" customFormat="1" ht="36" customHeight="1" x14ac:dyDescent="0.15">
      <c r="A93" s="628"/>
      <c r="B93" s="629"/>
      <c r="C93" s="630"/>
      <c r="D93" s="384" t="s">
        <v>335</v>
      </c>
      <c r="E93" s="384" t="s">
        <v>342</v>
      </c>
      <c r="F93" s="384" t="s">
        <v>342</v>
      </c>
      <c r="G93" s="400" t="s">
        <v>339</v>
      </c>
    </row>
    <row r="94" spans="1:7" s="62" customFormat="1" ht="36" customHeight="1" x14ac:dyDescent="0.15">
      <c r="A94" s="628"/>
      <c r="B94" s="629"/>
      <c r="C94" s="630"/>
      <c r="D94" s="384" t="s">
        <v>335</v>
      </c>
      <c r="E94" s="394" t="s">
        <v>343</v>
      </c>
      <c r="F94" s="394" t="s">
        <v>343</v>
      </c>
      <c r="G94" s="384" t="s">
        <v>339</v>
      </c>
    </row>
    <row r="95" spans="1:7" s="62" customFormat="1" ht="36" customHeight="1" x14ac:dyDescent="0.15">
      <c r="A95" s="628"/>
      <c r="B95" s="629"/>
      <c r="C95" s="630"/>
      <c r="D95" s="384" t="s">
        <v>335</v>
      </c>
      <c r="E95" s="394" t="s">
        <v>344</v>
      </c>
      <c r="F95" s="394" t="s">
        <v>344</v>
      </c>
      <c r="G95" s="394" t="s">
        <v>345</v>
      </c>
    </row>
    <row r="96" spans="1:7" s="62" customFormat="1" ht="36" customHeight="1" x14ac:dyDescent="0.15">
      <c r="A96" s="628"/>
      <c r="B96" s="629"/>
      <c r="C96" s="630"/>
      <c r="D96" s="384" t="s">
        <v>335</v>
      </c>
      <c r="E96" s="384" t="s">
        <v>346</v>
      </c>
      <c r="F96" s="384" t="s">
        <v>346</v>
      </c>
      <c r="G96" s="384" t="s">
        <v>339</v>
      </c>
    </row>
    <row r="97" spans="1:7" s="62" customFormat="1" ht="36" customHeight="1" x14ac:dyDescent="0.15">
      <c r="A97" s="628"/>
      <c r="B97" s="629"/>
      <c r="C97" s="630"/>
      <c r="D97" s="384" t="s">
        <v>335</v>
      </c>
      <c r="E97" s="384" t="s">
        <v>347</v>
      </c>
      <c r="F97" s="384" t="s">
        <v>347</v>
      </c>
      <c r="G97" s="384" t="s">
        <v>348</v>
      </c>
    </row>
    <row r="98" spans="1:7" s="62" customFormat="1" ht="36" customHeight="1" x14ac:dyDescent="0.15">
      <c r="A98" s="628"/>
      <c r="B98" s="629"/>
      <c r="C98" s="630"/>
      <c r="D98" s="384" t="s">
        <v>335</v>
      </c>
      <c r="E98" s="390" t="s">
        <v>349</v>
      </c>
      <c r="F98" s="390" t="s">
        <v>349</v>
      </c>
      <c r="G98" s="384" t="s">
        <v>339</v>
      </c>
    </row>
    <row r="99" spans="1:7" s="62" customFormat="1" ht="36" customHeight="1" x14ac:dyDescent="0.15">
      <c r="A99" s="628"/>
      <c r="B99" s="629"/>
      <c r="C99" s="630"/>
      <c r="D99" s="384" t="s">
        <v>335</v>
      </c>
      <c r="E99" s="390" t="s">
        <v>350</v>
      </c>
      <c r="F99" s="390" t="s">
        <v>350</v>
      </c>
      <c r="G99" s="384" t="s">
        <v>339</v>
      </c>
    </row>
    <row r="100" spans="1:7" s="62" customFormat="1" ht="36" customHeight="1" x14ac:dyDescent="0.15">
      <c r="A100" s="628"/>
      <c r="B100" s="629"/>
      <c r="C100" s="630"/>
      <c r="D100" s="384" t="s">
        <v>335</v>
      </c>
      <c r="E100" s="390" t="s">
        <v>351</v>
      </c>
      <c r="F100" s="390" t="s">
        <v>351</v>
      </c>
      <c r="G100" s="384" t="s">
        <v>339</v>
      </c>
    </row>
    <row r="101" spans="1:7" s="62" customFormat="1" ht="36" customHeight="1" x14ac:dyDescent="0.15">
      <c r="A101" s="628"/>
      <c r="B101" s="629"/>
      <c r="C101" s="630"/>
      <c r="D101" s="384" t="s">
        <v>335</v>
      </c>
      <c r="E101" s="390" t="s">
        <v>352</v>
      </c>
      <c r="F101" s="390" t="s">
        <v>352</v>
      </c>
      <c r="G101" s="384" t="s">
        <v>339</v>
      </c>
    </row>
    <row r="102" spans="1:7" s="62" customFormat="1" ht="36" customHeight="1" x14ac:dyDescent="0.15">
      <c r="A102" s="628"/>
      <c r="B102" s="629"/>
      <c r="C102" s="630"/>
      <c r="D102" s="384" t="s">
        <v>335</v>
      </c>
      <c r="E102" s="390" t="s">
        <v>353</v>
      </c>
      <c r="F102" s="390" t="s">
        <v>353</v>
      </c>
      <c r="G102" s="384" t="s">
        <v>339</v>
      </c>
    </row>
    <row r="103" spans="1:7" s="62" customFormat="1" ht="36" customHeight="1" x14ac:dyDescent="0.15">
      <c r="A103" s="628"/>
      <c r="B103" s="629"/>
      <c r="C103" s="630"/>
      <c r="D103" s="384" t="s">
        <v>335</v>
      </c>
      <c r="E103" s="394" t="s">
        <v>354</v>
      </c>
      <c r="F103" s="394" t="s">
        <v>354</v>
      </c>
      <c r="G103" s="384" t="s">
        <v>339</v>
      </c>
    </row>
    <row r="104" spans="1:7" s="62" customFormat="1" ht="36" customHeight="1" x14ac:dyDescent="0.15">
      <c r="A104" s="628"/>
      <c r="B104" s="629"/>
      <c r="C104" s="630"/>
      <c r="D104" s="384" t="s">
        <v>335</v>
      </c>
      <c r="E104" s="384" t="s">
        <v>355</v>
      </c>
      <c r="F104" s="384" t="s">
        <v>355</v>
      </c>
      <c r="G104" s="384" t="s">
        <v>339</v>
      </c>
    </row>
    <row r="105" spans="1:7" s="62" customFormat="1" ht="36" customHeight="1" x14ac:dyDescent="0.15">
      <c r="A105" s="628"/>
      <c r="B105" s="629"/>
      <c r="C105" s="630"/>
      <c r="D105" s="384" t="s">
        <v>335</v>
      </c>
      <c r="E105" s="386" t="s">
        <v>356</v>
      </c>
      <c r="F105" s="386" t="s">
        <v>356</v>
      </c>
      <c r="G105" s="384" t="s">
        <v>357</v>
      </c>
    </row>
    <row r="106" spans="1:7" s="62" customFormat="1" ht="36" customHeight="1" x14ac:dyDescent="0.15">
      <c r="A106" s="628"/>
      <c r="B106" s="629"/>
      <c r="C106" s="630"/>
      <c r="D106" s="384" t="s">
        <v>335</v>
      </c>
      <c r="E106" s="393" t="s">
        <v>358</v>
      </c>
      <c r="F106" s="393" t="s">
        <v>358</v>
      </c>
      <c r="G106" s="384" t="s">
        <v>339</v>
      </c>
    </row>
    <row r="107" spans="1:7" s="62" customFormat="1" ht="36" customHeight="1" x14ac:dyDescent="0.15">
      <c r="A107" s="628"/>
      <c r="B107" s="629"/>
      <c r="C107" s="630"/>
      <c r="D107" s="384" t="s">
        <v>335</v>
      </c>
      <c r="E107" s="394" t="s">
        <v>359</v>
      </c>
      <c r="F107" s="394" t="s">
        <v>359</v>
      </c>
      <c r="G107" s="384" t="s">
        <v>339</v>
      </c>
    </row>
    <row r="108" spans="1:7" s="62" customFormat="1" ht="36" customHeight="1" x14ac:dyDescent="0.15">
      <c r="A108" s="628"/>
      <c r="B108" s="629"/>
      <c r="C108" s="630"/>
      <c r="D108" s="384" t="s">
        <v>335</v>
      </c>
      <c r="E108" s="394" t="s">
        <v>360</v>
      </c>
      <c r="F108" s="394" t="s">
        <v>360</v>
      </c>
      <c r="G108" s="384" t="s">
        <v>339</v>
      </c>
    </row>
    <row r="109" spans="1:7" s="62" customFormat="1" ht="36" customHeight="1" x14ac:dyDescent="0.15">
      <c r="A109" s="628"/>
      <c r="B109" s="629"/>
      <c r="C109" s="630"/>
      <c r="D109" s="384" t="s">
        <v>335</v>
      </c>
      <c r="E109" s="394" t="s">
        <v>361</v>
      </c>
      <c r="F109" s="394" t="s">
        <v>361</v>
      </c>
      <c r="G109" s="384" t="s">
        <v>339</v>
      </c>
    </row>
    <row r="110" spans="1:7" s="62" customFormat="1" ht="36" customHeight="1" x14ac:dyDescent="0.15">
      <c r="A110" s="628"/>
      <c r="B110" s="629"/>
      <c r="C110" s="630"/>
      <c r="D110" s="384" t="s">
        <v>335</v>
      </c>
      <c r="E110" s="394" t="s">
        <v>362</v>
      </c>
      <c r="F110" s="394" t="s">
        <v>362</v>
      </c>
      <c r="G110" s="384" t="s">
        <v>339</v>
      </c>
    </row>
    <row r="111" spans="1:7" s="62" customFormat="1" ht="36" customHeight="1" x14ac:dyDescent="0.15">
      <c r="A111" s="628"/>
      <c r="B111" s="629"/>
      <c r="C111" s="630"/>
      <c r="D111" s="384" t="s">
        <v>335</v>
      </c>
      <c r="E111" s="394" t="s">
        <v>363</v>
      </c>
      <c r="F111" s="394" t="s">
        <v>363</v>
      </c>
      <c r="G111" s="384" t="s">
        <v>364</v>
      </c>
    </row>
    <row r="112" spans="1:7" s="62" customFormat="1" ht="36" customHeight="1" x14ac:dyDescent="0.15">
      <c r="A112" s="628"/>
      <c r="B112" s="629"/>
      <c r="C112" s="630"/>
      <c r="D112" s="384" t="s">
        <v>335</v>
      </c>
      <c r="E112" s="394" t="s">
        <v>365</v>
      </c>
      <c r="F112" s="394" t="s">
        <v>365</v>
      </c>
      <c r="G112" s="384" t="s">
        <v>339</v>
      </c>
    </row>
    <row r="113" spans="1:7" s="62" customFormat="1" ht="36" customHeight="1" x14ac:dyDescent="0.15">
      <c r="A113" s="628"/>
      <c r="B113" s="629"/>
      <c r="C113" s="630"/>
      <c r="D113" s="384" t="s">
        <v>335</v>
      </c>
      <c r="E113" s="384" t="s">
        <v>366</v>
      </c>
      <c r="F113" s="384" t="s">
        <v>366</v>
      </c>
      <c r="G113" s="384" t="s">
        <v>339</v>
      </c>
    </row>
    <row r="114" spans="1:7" s="62" customFormat="1" ht="36" customHeight="1" x14ac:dyDescent="0.15">
      <c r="A114" s="628"/>
      <c r="B114" s="629"/>
      <c r="C114" s="630"/>
      <c r="D114" s="384" t="s">
        <v>335</v>
      </c>
      <c r="E114" s="390" t="s">
        <v>367</v>
      </c>
      <c r="F114" s="390" t="s">
        <v>367</v>
      </c>
      <c r="G114" s="384" t="s">
        <v>339</v>
      </c>
    </row>
    <row r="115" spans="1:7" s="62" customFormat="1" ht="36" customHeight="1" x14ac:dyDescent="0.15">
      <c r="A115" s="628"/>
      <c r="B115" s="629"/>
      <c r="C115" s="630"/>
      <c r="D115" s="384" t="s">
        <v>335</v>
      </c>
      <c r="E115" s="390" t="s">
        <v>368</v>
      </c>
      <c r="F115" s="390" t="s">
        <v>368</v>
      </c>
      <c r="G115" s="384" t="s">
        <v>339</v>
      </c>
    </row>
    <row r="116" spans="1:7" s="62" customFormat="1" ht="36" customHeight="1" x14ac:dyDescent="0.15">
      <c r="A116" s="628"/>
      <c r="B116" s="629"/>
      <c r="C116" s="630"/>
      <c r="D116" s="384" t="s">
        <v>335</v>
      </c>
      <c r="E116" s="390" t="s">
        <v>369</v>
      </c>
      <c r="F116" s="390" t="s">
        <v>369</v>
      </c>
      <c r="G116" s="384" t="s">
        <v>339</v>
      </c>
    </row>
    <row r="117" spans="1:7" s="62" customFormat="1" ht="36" customHeight="1" x14ac:dyDescent="0.15">
      <c r="A117" s="628"/>
      <c r="B117" s="629"/>
      <c r="C117" s="630"/>
      <c r="D117" s="384" t="s">
        <v>335</v>
      </c>
      <c r="E117" s="390" t="s">
        <v>370</v>
      </c>
      <c r="F117" s="390" t="s">
        <v>370</v>
      </c>
      <c r="G117" s="384" t="s">
        <v>339</v>
      </c>
    </row>
    <row r="118" spans="1:7" s="62" customFormat="1" ht="36" customHeight="1" x14ac:dyDescent="0.15">
      <c r="A118" s="628"/>
      <c r="B118" s="629"/>
      <c r="C118" s="630"/>
      <c r="D118" s="384" t="s">
        <v>335</v>
      </c>
      <c r="E118" s="390" t="s">
        <v>371</v>
      </c>
      <c r="F118" s="390" t="s">
        <v>371</v>
      </c>
      <c r="G118" s="384" t="s">
        <v>339</v>
      </c>
    </row>
    <row r="119" spans="1:7" s="62" customFormat="1" ht="36" customHeight="1" x14ac:dyDescent="0.15">
      <c r="A119" s="628"/>
      <c r="B119" s="629"/>
      <c r="C119" s="630"/>
      <c r="D119" s="384" t="s">
        <v>335</v>
      </c>
      <c r="E119" s="390" t="s">
        <v>372</v>
      </c>
      <c r="F119" s="390" t="s">
        <v>372</v>
      </c>
      <c r="G119" s="384" t="s">
        <v>339</v>
      </c>
    </row>
    <row r="120" spans="1:7" s="62" customFormat="1" ht="36" customHeight="1" x14ac:dyDescent="0.15">
      <c r="A120" s="628"/>
      <c r="B120" s="629"/>
      <c r="C120" s="630"/>
      <c r="D120" s="384" t="s">
        <v>335</v>
      </c>
      <c r="E120" s="394" t="s">
        <v>373</v>
      </c>
      <c r="F120" s="394" t="s">
        <v>373</v>
      </c>
      <c r="G120" s="384" t="s">
        <v>339</v>
      </c>
    </row>
    <row r="121" spans="1:7" s="62" customFormat="1" ht="36" customHeight="1" x14ac:dyDescent="0.15">
      <c r="A121" s="628"/>
      <c r="B121" s="629"/>
      <c r="C121" s="630"/>
      <c r="D121" s="384" t="s">
        <v>335</v>
      </c>
      <c r="E121" s="390" t="s">
        <v>374</v>
      </c>
      <c r="F121" s="390" t="s">
        <v>374</v>
      </c>
      <c r="G121" s="384" t="s">
        <v>339</v>
      </c>
    </row>
    <row r="122" spans="1:7" s="62" customFormat="1" ht="36" customHeight="1" x14ac:dyDescent="0.15">
      <c r="A122" s="628"/>
      <c r="B122" s="629"/>
      <c r="C122" s="630"/>
      <c r="D122" s="384" t="s">
        <v>335</v>
      </c>
      <c r="E122" s="390" t="s">
        <v>375</v>
      </c>
      <c r="F122" s="390" t="s">
        <v>375</v>
      </c>
      <c r="G122" s="384" t="s">
        <v>339</v>
      </c>
    </row>
    <row r="123" spans="1:7" s="62" customFormat="1" ht="36" customHeight="1" x14ac:dyDescent="0.15">
      <c r="A123" s="628"/>
      <c r="B123" s="629"/>
      <c r="C123" s="630"/>
      <c r="D123" s="384" t="s">
        <v>335</v>
      </c>
      <c r="E123" s="394" t="s">
        <v>376</v>
      </c>
      <c r="F123" s="394" t="s">
        <v>376</v>
      </c>
      <c r="G123" s="384" t="s">
        <v>348</v>
      </c>
    </row>
    <row r="124" spans="1:7" s="62" customFormat="1" ht="36" customHeight="1" x14ac:dyDescent="0.15">
      <c r="A124" s="628"/>
      <c r="B124" s="629"/>
      <c r="C124" s="630"/>
      <c r="D124" s="384" t="s">
        <v>335</v>
      </c>
      <c r="E124" s="394" t="s">
        <v>377</v>
      </c>
      <c r="F124" s="394" t="s">
        <v>378</v>
      </c>
      <c r="G124" s="384" t="s">
        <v>339</v>
      </c>
    </row>
    <row r="125" spans="1:7" s="62" customFormat="1" ht="36" customHeight="1" x14ac:dyDescent="0.15">
      <c r="A125" s="628"/>
      <c r="B125" s="629"/>
      <c r="C125" s="630"/>
      <c r="D125" s="384" t="s">
        <v>335</v>
      </c>
      <c r="E125" s="394" t="s">
        <v>379</v>
      </c>
      <c r="F125" s="394" t="s">
        <v>379</v>
      </c>
      <c r="G125" s="384" t="s">
        <v>339</v>
      </c>
    </row>
    <row r="126" spans="1:7" s="62" customFormat="1" ht="36" customHeight="1" x14ac:dyDescent="0.15">
      <c r="A126" s="628"/>
      <c r="B126" s="629"/>
      <c r="C126" s="630"/>
      <c r="D126" s="384" t="s">
        <v>335</v>
      </c>
      <c r="E126" s="394" t="s">
        <v>380</v>
      </c>
      <c r="F126" s="394" t="s">
        <v>380</v>
      </c>
      <c r="G126" s="384" t="s">
        <v>339</v>
      </c>
    </row>
    <row r="127" spans="1:7" s="62" customFormat="1" ht="36" customHeight="1" x14ac:dyDescent="0.15">
      <c r="A127" s="628"/>
      <c r="B127" s="629"/>
      <c r="C127" s="630"/>
      <c r="D127" s="384" t="s">
        <v>335</v>
      </c>
      <c r="E127" s="390" t="s">
        <v>381</v>
      </c>
      <c r="F127" s="390" t="s">
        <v>381</v>
      </c>
      <c r="G127" s="384" t="s">
        <v>339</v>
      </c>
    </row>
    <row r="128" spans="1:7" s="62" customFormat="1" ht="36" customHeight="1" x14ac:dyDescent="0.15">
      <c r="A128" s="628"/>
      <c r="B128" s="629"/>
      <c r="C128" s="630"/>
      <c r="D128" s="384" t="s">
        <v>335</v>
      </c>
      <c r="E128" s="394" t="s">
        <v>382</v>
      </c>
      <c r="F128" s="394" t="s">
        <v>382</v>
      </c>
      <c r="G128" s="384" t="s">
        <v>339</v>
      </c>
    </row>
    <row r="129" spans="1:7" s="62" customFormat="1" ht="36" customHeight="1" x14ac:dyDescent="0.15">
      <c r="A129" s="628"/>
      <c r="B129" s="629"/>
      <c r="C129" s="630"/>
      <c r="D129" s="384" t="s">
        <v>335</v>
      </c>
      <c r="E129" s="390" t="s">
        <v>383</v>
      </c>
      <c r="F129" s="390" t="s">
        <v>383</v>
      </c>
      <c r="G129" s="384" t="s">
        <v>302</v>
      </c>
    </row>
    <row r="130" spans="1:7" s="62" customFormat="1" ht="36" customHeight="1" x14ac:dyDescent="0.15">
      <c r="A130" s="628"/>
      <c r="B130" s="629"/>
      <c r="C130" s="630"/>
      <c r="D130" s="384" t="s">
        <v>335</v>
      </c>
      <c r="E130" s="394" t="s">
        <v>384</v>
      </c>
      <c r="F130" s="394" t="s">
        <v>384</v>
      </c>
      <c r="G130" s="384" t="s">
        <v>357</v>
      </c>
    </row>
    <row r="131" spans="1:7" s="62" customFormat="1" ht="36" customHeight="1" x14ac:dyDescent="0.15">
      <c r="A131" s="628"/>
      <c r="B131" s="629"/>
      <c r="C131" s="630"/>
      <c r="D131" s="384" t="s">
        <v>335</v>
      </c>
      <c r="E131" s="394" t="s">
        <v>385</v>
      </c>
      <c r="F131" s="394" t="s">
        <v>385</v>
      </c>
      <c r="G131" s="400" t="s">
        <v>339</v>
      </c>
    </row>
    <row r="132" spans="1:7" s="62" customFormat="1" ht="36" customHeight="1" x14ac:dyDescent="0.15">
      <c r="A132" s="628"/>
      <c r="B132" s="629"/>
      <c r="C132" s="630"/>
      <c r="D132" s="384" t="s">
        <v>335</v>
      </c>
      <c r="E132" s="394" t="s">
        <v>386</v>
      </c>
      <c r="F132" s="394" t="s">
        <v>386</v>
      </c>
      <c r="G132" s="384" t="s">
        <v>339</v>
      </c>
    </row>
    <row r="133" spans="1:7" s="62" customFormat="1" ht="36" customHeight="1" x14ac:dyDescent="0.15">
      <c r="A133" s="628"/>
      <c r="B133" s="629"/>
      <c r="C133" s="630"/>
      <c r="D133" s="384" t="s">
        <v>335</v>
      </c>
      <c r="E133" s="394" t="s">
        <v>387</v>
      </c>
      <c r="F133" s="394" t="s">
        <v>387</v>
      </c>
      <c r="G133" s="384" t="s">
        <v>339</v>
      </c>
    </row>
    <row r="134" spans="1:7" s="62" customFormat="1" ht="36" customHeight="1" x14ac:dyDescent="0.15">
      <c r="A134" s="628"/>
      <c r="B134" s="629"/>
      <c r="C134" s="630"/>
      <c r="D134" s="384" t="s">
        <v>335</v>
      </c>
      <c r="E134" s="386" t="s">
        <v>388</v>
      </c>
      <c r="F134" s="386" t="s">
        <v>389</v>
      </c>
      <c r="G134" s="384" t="s">
        <v>339</v>
      </c>
    </row>
    <row r="135" spans="1:7" s="62" customFormat="1" ht="36" customHeight="1" x14ac:dyDescent="0.15">
      <c r="A135" s="628"/>
      <c r="B135" s="629"/>
      <c r="C135" s="630"/>
      <c r="D135" s="384" t="s">
        <v>335</v>
      </c>
      <c r="E135" s="394" t="s">
        <v>390</v>
      </c>
      <c r="F135" s="394" t="s">
        <v>390</v>
      </c>
      <c r="G135" s="400" t="s">
        <v>339</v>
      </c>
    </row>
    <row r="136" spans="1:7" s="62" customFormat="1" ht="36" customHeight="1" x14ac:dyDescent="0.15">
      <c r="A136" s="628"/>
      <c r="B136" s="629"/>
      <c r="C136" s="630"/>
      <c r="D136" s="384" t="s">
        <v>335</v>
      </c>
      <c r="E136" s="390" t="s">
        <v>391</v>
      </c>
      <c r="F136" s="390" t="s">
        <v>391</v>
      </c>
      <c r="G136" s="384" t="s">
        <v>339</v>
      </c>
    </row>
    <row r="137" spans="1:7" s="62" customFormat="1" ht="36" customHeight="1" x14ac:dyDescent="0.15">
      <c r="A137" s="628"/>
      <c r="B137" s="629"/>
      <c r="C137" s="630"/>
      <c r="D137" s="384" t="s">
        <v>335</v>
      </c>
      <c r="E137" s="390" t="s">
        <v>392</v>
      </c>
      <c r="F137" s="390" t="s">
        <v>392</v>
      </c>
      <c r="G137" s="384" t="s">
        <v>339</v>
      </c>
    </row>
    <row r="138" spans="1:7" s="62" customFormat="1" ht="36" customHeight="1" x14ac:dyDescent="0.15">
      <c r="A138" s="628"/>
      <c r="B138" s="629"/>
      <c r="C138" s="630"/>
      <c r="D138" s="384" t="s">
        <v>335</v>
      </c>
      <c r="E138" s="390" t="s">
        <v>393</v>
      </c>
      <c r="F138" s="390" t="s">
        <v>393</v>
      </c>
      <c r="G138" s="384" t="s">
        <v>339</v>
      </c>
    </row>
    <row r="139" spans="1:7" s="62" customFormat="1" ht="36" customHeight="1" x14ac:dyDescent="0.15">
      <c r="A139" s="628"/>
      <c r="B139" s="629"/>
      <c r="C139" s="630"/>
      <c r="D139" s="384" t="s">
        <v>335</v>
      </c>
      <c r="E139" s="394" t="s">
        <v>394</v>
      </c>
      <c r="F139" s="394" t="s">
        <v>394</v>
      </c>
      <c r="G139" s="400" t="s">
        <v>339</v>
      </c>
    </row>
    <row r="140" spans="1:7" s="62" customFormat="1" ht="36" customHeight="1" x14ac:dyDescent="0.15">
      <c r="A140" s="628"/>
      <c r="B140" s="629"/>
      <c r="C140" s="630"/>
      <c r="D140" s="384" t="s">
        <v>335</v>
      </c>
      <c r="E140" s="394" t="s">
        <v>395</v>
      </c>
      <c r="F140" s="394" t="s">
        <v>395</v>
      </c>
      <c r="G140" s="400" t="s">
        <v>339</v>
      </c>
    </row>
    <row r="141" spans="1:7" s="62" customFormat="1" ht="36" customHeight="1" x14ac:dyDescent="0.15">
      <c r="A141" s="628"/>
      <c r="B141" s="629"/>
      <c r="C141" s="630"/>
      <c r="D141" s="384" t="s">
        <v>335</v>
      </c>
      <c r="E141" s="394" t="s">
        <v>396</v>
      </c>
      <c r="F141" s="394" t="s">
        <v>396</v>
      </c>
      <c r="G141" s="384" t="s">
        <v>339</v>
      </c>
    </row>
    <row r="142" spans="1:7" s="387" customFormat="1" ht="36" customHeight="1" x14ac:dyDescent="0.15">
      <c r="A142" s="628"/>
      <c r="B142" s="629"/>
      <c r="C142" s="630"/>
      <c r="D142" s="384" t="s">
        <v>335</v>
      </c>
      <c r="E142" s="384" t="s">
        <v>397</v>
      </c>
      <c r="F142" s="384" t="s">
        <v>397</v>
      </c>
      <c r="G142" s="400" t="s">
        <v>339</v>
      </c>
    </row>
    <row r="143" spans="1:7" s="62" customFormat="1" ht="36" customHeight="1" x14ac:dyDescent="0.15">
      <c r="A143" s="628"/>
      <c r="B143" s="629"/>
      <c r="C143" s="630"/>
      <c r="D143" s="384" t="s">
        <v>335</v>
      </c>
      <c r="E143" s="390" t="s">
        <v>398</v>
      </c>
      <c r="F143" s="390" t="s">
        <v>398</v>
      </c>
      <c r="G143" s="384" t="s">
        <v>337</v>
      </c>
    </row>
    <row r="144" spans="1:7" s="62" customFormat="1" ht="36" customHeight="1" x14ac:dyDescent="0.15">
      <c r="A144" s="628"/>
      <c r="B144" s="629"/>
      <c r="C144" s="630"/>
      <c r="D144" s="384" t="s">
        <v>335</v>
      </c>
      <c r="E144" s="394" t="s">
        <v>399</v>
      </c>
      <c r="F144" s="394" t="s">
        <v>399</v>
      </c>
      <c r="G144" s="384" t="s">
        <v>337</v>
      </c>
    </row>
    <row r="145" spans="1:7" s="62" customFormat="1" ht="36" customHeight="1" x14ac:dyDescent="0.15">
      <c r="A145" s="628"/>
      <c r="B145" s="629"/>
      <c r="C145" s="630"/>
      <c r="D145" s="384" t="s">
        <v>335</v>
      </c>
      <c r="E145" s="390" t="s">
        <v>400</v>
      </c>
      <c r="F145" s="390" t="s">
        <v>400</v>
      </c>
      <c r="G145" s="384" t="s">
        <v>339</v>
      </c>
    </row>
    <row r="146" spans="1:7" s="62" customFormat="1" ht="36" customHeight="1" x14ac:dyDescent="0.15">
      <c r="A146" s="628"/>
      <c r="B146" s="629"/>
      <c r="C146" s="630"/>
      <c r="D146" s="384" t="s">
        <v>335</v>
      </c>
      <c r="E146" s="390" t="s">
        <v>401</v>
      </c>
      <c r="F146" s="390" t="s">
        <v>401</v>
      </c>
      <c r="G146" s="384" t="s">
        <v>337</v>
      </c>
    </row>
    <row r="147" spans="1:7" s="62" customFormat="1" ht="36" customHeight="1" x14ac:dyDescent="0.15">
      <c r="A147" s="628"/>
      <c r="B147" s="629"/>
      <c r="C147" s="630"/>
      <c r="D147" s="384" t="s">
        <v>335</v>
      </c>
      <c r="E147" s="390" t="s">
        <v>402</v>
      </c>
      <c r="F147" s="390" t="s">
        <v>402</v>
      </c>
      <c r="G147" s="384" t="s">
        <v>339</v>
      </c>
    </row>
    <row r="148" spans="1:7" s="62" customFormat="1" ht="36" customHeight="1" x14ac:dyDescent="0.15">
      <c r="A148" s="628"/>
      <c r="B148" s="629"/>
      <c r="C148" s="630"/>
      <c r="D148" s="384" t="s">
        <v>335</v>
      </c>
      <c r="E148" s="390" t="s">
        <v>403</v>
      </c>
      <c r="F148" s="390" t="s">
        <v>403</v>
      </c>
      <c r="G148" s="384" t="s">
        <v>339</v>
      </c>
    </row>
    <row r="149" spans="1:7" s="62" customFormat="1" ht="36" customHeight="1" x14ac:dyDescent="0.15">
      <c r="A149" s="628"/>
      <c r="B149" s="629"/>
      <c r="C149" s="630"/>
      <c r="D149" s="384" t="s">
        <v>335</v>
      </c>
      <c r="E149" s="384" t="s">
        <v>404</v>
      </c>
      <c r="F149" s="384" t="s">
        <v>404</v>
      </c>
      <c r="G149" s="384" t="s">
        <v>339</v>
      </c>
    </row>
    <row r="150" spans="1:7" s="62" customFormat="1" ht="36" customHeight="1" x14ac:dyDescent="0.15">
      <c r="A150" s="628"/>
      <c r="B150" s="629"/>
      <c r="C150" s="630"/>
      <c r="D150" s="384" t="s">
        <v>335</v>
      </c>
      <c r="E150" s="394" t="s">
        <v>405</v>
      </c>
      <c r="F150" s="394" t="s">
        <v>405</v>
      </c>
      <c r="G150" s="384" t="s">
        <v>339</v>
      </c>
    </row>
    <row r="151" spans="1:7" s="62" customFormat="1" ht="36" customHeight="1" x14ac:dyDescent="0.15">
      <c r="A151" s="631"/>
      <c r="B151" s="632"/>
      <c r="C151" s="633"/>
      <c r="D151" s="384" t="s">
        <v>335</v>
      </c>
      <c r="E151" s="394" t="s">
        <v>406</v>
      </c>
      <c r="F151" s="394" t="s">
        <v>406</v>
      </c>
      <c r="G151" s="384" t="s">
        <v>339</v>
      </c>
    </row>
    <row r="152" spans="1:7" s="62" customFormat="1" ht="36" customHeight="1" x14ac:dyDescent="0.15">
      <c r="A152" s="620" t="s">
        <v>407</v>
      </c>
      <c r="B152" s="625" t="s">
        <v>408</v>
      </c>
      <c r="C152" s="627"/>
      <c r="D152" s="384" t="s">
        <v>335</v>
      </c>
      <c r="E152" s="394" t="s">
        <v>409</v>
      </c>
      <c r="F152" s="394" t="s">
        <v>409</v>
      </c>
      <c r="G152" s="384" t="s">
        <v>410</v>
      </c>
    </row>
    <row r="153" spans="1:7" s="62" customFormat="1" ht="36" customHeight="1" x14ac:dyDescent="0.15">
      <c r="A153" s="618"/>
      <c r="B153" s="628"/>
      <c r="C153" s="630"/>
      <c r="D153" s="384" t="s">
        <v>335</v>
      </c>
      <c r="E153" s="394" t="s">
        <v>411</v>
      </c>
      <c r="F153" s="394" t="s">
        <v>411</v>
      </c>
      <c r="G153" s="384" t="s">
        <v>339</v>
      </c>
    </row>
    <row r="154" spans="1:7" s="62" customFormat="1" ht="36" customHeight="1" x14ac:dyDescent="0.15">
      <c r="A154" s="618"/>
      <c r="B154" s="628"/>
      <c r="C154" s="630"/>
      <c r="D154" s="384" t="s">
        <v>335</v>
      </c>
      <c r="E154" s="394" t="s">
        <v>412</v>
      </c>
      <c r="F154" s="394" t="s">
        <v>412</v>
      </c>
      <c r="G154" s="384" t="s">
        <v>339</v>
      </c>
    </row>
    <row r="155" spans="1:7" s="62" customFormat="1" ht="36" customHeight="1" x14ac:dyDescent="0.15">
      <c r="A155" s="618"/>
      <c r="B155" s="628"/>
      <c r="C155" s="630"/>
      <c r="D155" s="384" t="s">
        <v>335</v>
      </c>
      <c r="E155" s="394" t="s">
        <v>413</v>
      </c>
      <c r="F155" s="394" t="s">
        <v>413</v>
      </c>
      <c r="G155" s="384" t="s">
        <v>339</v>
      </c>
    </row>
    <row r="156" spans="1:7" s="62" customFormat="1" ht="36" customHeight="1" x14ac:dyDescent="0.15">
      <c r="A156" s="618"/>
      <c r="B156" s="628"/>
      <c r="C156" s="630"/>
      <c r="D156" s="384" t="s">
        <v>335</v>
      </c>
      <c r="E156" s="394" t="s">
        <v>414</v>
      </c>
      <c r="F156" s="394" t="s">
        <v>414</v>
      </c>
      <c r="G156" s="384" t="s">
        <v>339</v>
      </c>
    </row>
    <row r="157" spans="1:7" s="62" customFormat="1" ht="36" customHeight="1" x14ac:dyDescent="0.15">
      <c r="A157" s="618"/>
      <c r="B157" s="628"/>
      <c r="C157" s="630"/>
      <c r="D157" s="384" t="s">
        <v>335</v>
      </c>
      <c r="E157" s="394" t="s">
        <v>415</v>
      </c>
      <c r="F157" s="394" t="s">
        <v>415</v>
      </c>
      <c r="G157" s="384" t="s">
        <v>339</v>
      </c>
    </row>
    <row r="158" spans="1:7" s="62" customFormat="1" ht="36" customHeight="1" x14ac:dyDescent="0.15">
      <c r="A158" s="618"/>
      <c r="B158" s="628"/>
      <c r="C158" s="630"/>
      <c r="D158" s="384" t="s">
        <v>335</v>
      </c>
      <c r="E158" s="394" t="s">
        <v>416</v>
      </c>
      <c r="F158" s="394" t="s">
        <v>416</v>
      </c>
      <c r="G158" s="384" t="s">
        <v>339</v>
      </c>
    </row>
    <row r="159" spans="1:7" s="62" customFormat="1" ht="36" customHeight="1" x14ac:dyDescent="0.15">
      <c r="A159" s="618"/>
      <c r="B159" s="628"/>
      <c r="C159" s="630"/>
      <c r="D159" s="384" t="s">
        <v>335</v>
      </c>
      <c r="E159" s="394" t="s">
        <v>417</v>
      </c>
      <c r="F159" s="394" t="s">
        <v>417</v>
      </c>
      <c r="G159" s="384" t="s">
        <v>339</v>
      </c>
    </row>
    <row r="160" spans="1:7" s="62" customFormat="1" ht="36" customHeight="1" x14ac:dyDescent="0.15">
      <c r="A160" s="618"/>
      <c r="B160" s="628"/>
      <c r="C160" s="630"/>
      <c r="D160" s="384" t="s">
        <v>335</v>
      </c>
      <c r="E160" s="394" t="s">
        <v>418</v>
      </c>
      <c r="F160" s="394" t="s">
        <v>418</v>
      </c>
      <c r="G160" s="384" t="s">
        <v>339</v>
      </c>
    </row>
    <row r="161" spans="1:7" s="62" customFormat="1" ht="36" customHeight="1" x14ac:dyDescent="0.15">
      <c r="A161" s="618"/>
      <c r="B161" s="628"/>
      <c r="C161" s="630"/>
      <c r="D161" s="384" t="s">
        <v>335</v>
      </c>
      <c r="E161" s="394" t="s">
        <v>419</v>
      </c>
      <c r="F161" s="394" t="s">
        <v>419</v>
      </c>
      <c r="G161" s="384" t="s">
        <v>339</v>
      </c>
    </row>
    <row r="162" spans="1:7" s="62" customFormat="1" ht="36" customHeight="1" x14ac:dyDescent="0.15">
      <c r="A162" s="618"/>
      <c r="B162" s="628"/>
      <c r="C162" s="630"/>
      <c r="D162" s="384" t="s">
        <v>335</v>
      </c>
      <c r="E162" s="394" t="s">
        <v>420</v>
      </c>
      <c r="F162" s="394" t="s">
        <v>420</v>
      </c>
      <c r="G162" s="396" t="s">
        <v>302</v>
      </c>
    </row>
    <row r="163" spans="1:7" s="62" customFormat="1" ht="36" customHeight="1" x14ac:dyDescent="0.15">
      <c r="A163" s="618"/>
      <c r="B163" s="631"/>
      <c r="C163" s="633"/>
      <c r="D163" s="384" t="s">
        <v>335</v>
      </c>
      <c r="E163" s="386" t="s">
        <v>421</v>
      </c>
      <c r="F163" s="386" t="s">
        <v>421</v>
      </c>
      <c r="G163" s="396" t="s">
        <v>302</v>
      </c>
    </row>
    <row r="164" spans="1:7" s="62" customFormat="1" ht="36" customHeight="1" x14ac:dyDescent="0.15">
      <c r="A164" s="618"/>
      <c r="B164" s="625" t="s">
        <v>422</v>
      </c>
      <c r="C164" s="627"/>
      <c r="D164" s="384" t="s">
        <v>335</v>
      </c>
      <c r="E164" s="386" t="s">
        <v>423</v>
      </c>
      <c r="F164" s="386" t="s">
        <v>423</v>
      </c>
      <c r="G164" s="384" t="s">
        <v>302</v>
      </c>
    </row>
    <row r="165" spans="1:7" s="62" customFormat="1" ht="36" customHeight="1" x14ac:dyDescent="0.15">
      <c r="A165" s="618"/>
      <c r="B165" s="628"/>
      <c r="C165" s="630"/>
      <c r="D165" s="384" t="s">
        <v>335</v>
      </c>
      <c r="E165" s="386" t="s">
        <v>424</v>
      </c>
      <c r="F165" s="386" t="s">
        <v>424</v>
      </c>
      <c r="G165" s="384" t="s">
        <v>302</v>
      </c>
    </row>
    <row r="166" spans="1:7" s="62" customFormat="1" ht="36" customHeight="1" x14ac:dyDescent="0.15">
      <c r="A166" s="618"/>
      <c r="B166" s="628"/>
      <c r="C166" s="630"/>
      <c r="D166" s="384" t="s">
        <v>335</v>
      </c>
      <c r="E166" s="394" t="s">
        <v>425</v>
      </c>
      <c r="F166" s="394" t="s">
        <v>425</v>
      </c>
      <c r="G166" s="384" t="s">
        <v>302</v>
      </c>
    </row>
    <row r="167" spans="1:7" s="62" customFormat="1" ht="36" customHeight="1" x14ac:dyDescent="0.15">
      <c r="A167" s="618"/>
      <c r="B167" s="628"/>
      <c r="C167" s="630"/>
      <c r="D167" s="384" t="s">
        <v>335</v>
      </c>
      <c r="E167" s="398" t="s">
        <v>426</v>
      </c>
      <c r="F167" s="398" t="s">
        <v>426</v>
      </c>
      <c r="G167" s="384" t="s">
        <v>302</v>
      </c>
    </row>
    <row r="168" spans="1:7" s="62" customFormat="1" ht="36" customHeight="1" x14ac:dyDescent="0.15">
      <c r="A168" s="618"/>
      <c r="B168" s="628"/>
      <c r="C168" s="630"/>
      <c r="D168" s="384" t="s">
        <v>335</v>
      </c>
      <c r="E168" s="386" t="s">
        <v>427</v>
      </c>
      <c r="F168" s="386" t="s">
        <v>427</v>
      </c>
      <c r="G168" s="384" t="s">
        <v>302</v>
      </c>
    </row>
    <row r="169" spans="1:7" s="62" customFormat="1" ht="36" customHeight="1" x14ac:dyDescent="0.15">
      <c r="A169" s="618"/>
      <c r="B169" s="628"/>
      <c r="C169" s="630"/>
      <c r="D169" s="384" t="s">
        <v>335</v>
      </c>
      <c r="E169" s="401" t="s">
        <v>428</v>
      </c>
      <c r="F169" s="401" t="s">
        <v>428</v>
      </c>
      <c r="G169" s="384" t="s">
        <v>302</v>
      </c>
    </row>
    <row r="170" spans="1:7" s="62" customFormat="1" ht="36" customHeight="1" x14ac:dyDescent="0.15">
      <c r="A170" s="618"/>
      <c r="B170" s="628"/>
      <c r="C170" s="630"/>
      <c r="D170" s="384" t="s">
        <v>335</v>
      </c>
      <c r="E170" s="386" t="s">
        <v>429</v>
      </c>
      <c r="F170" s="386" t="s">
        <v>429</v>
      </c>
      <c r="G170" s="384" t="s">
        <v>302</v>
      </c>
    </row>
    <row r="171" spans="1:7" s="62" customFormat="1" ht="36" customHeight="1" x14ac:dyDescent="0.15">
      <c r="A171" s="618"/>
      <c r="B171" s="628"/>
      <c r="C171" s="630"/>
      <c r="D171" s="384" t="s">
        <v>335</v>
      </c>
      <c r="E171" s="401" t="s">
        <v>430</v>
      </c>
      <c r="F171" s="401" t="s">
        <v>430</v>
      </c>
      <c r="G171" s="384" t="s">
        <v>302</v>
      </c>
    </row>
    <row r="172" spans="1:7" s="62" customFormat="1" ht="36" customHeight="1" x14ac:dyDescent="0.15">
      <c r="A172" s="618"/>
      <c r="B172" s="628"/>
      <c r="C172" s="630"/>
      <c r="D172" s="384" t="s">
        <v>335</v>
      </c>
      <c r="E172" s="386" t="s">
        <v>431</v>
      </c>
      <c r="F172" s="386" t="s">
        <v>431</v>
      </c>
      <c r="G172" s="384" t="s">
        <v>302</v>
      </c>
    </row>
    <row r="173" spans="1:7" s="62" customFormat="1" ht="36" customHeight="1" x14ac:dyDescent="0.15">
      <c r="A173" s="618"/>
      <c r="B173" s="628"/>
      <c r="C173" s="630"/>
      <c r="D173" s="384" t="s">
        <v>335</v>
      </c>
      <c r="E173" s="401" t="s">
        <v>432</v>
      </c>
      <c r="F173" s="401" t="s">
        <v>432</v>
      </c>
      <c r="G173" s="384" t="s">
        <v>302</v>
      </c>
    </row>
    <row r="174" spans="1:7" s="62" customFormat="1" ht="36" customHeight="1" x14ac:dyDescent="0.15">
      <c r="A174" s="618"/>
      <c r="B174" s="628"/>
      <c r="C174" s="630"/>
      <c r="D174" s="384" t="s">
        <v>335</v>
      </c>
      <c r="E174" s="394" t="s">
        <v>433</v>
      </c>
      <c r="F174" s="394" t="s">
        <v>433</v>
      </c>
      <c r="G174" s="384" t="s">
        <v>302</v>
      </c>
    </row>
    <row r="175" spans="1:7" s="62" customFormat="1" ht="36" customHeight="1" x14ac:dyDescent="0.15">
      <c r="A175" s="618"/>
      <c r="B175" s="628"/>
      <c r="C175" s="630"/>
      <c r="D175" s="384" t="s">
        <v>335</v>
      </c>
      <c r="E175" s="394" t="s">
        <v>434</v>
      </c>
      <c r="F175" s="394" t="s">
        <v>434</v>
      </c>
      <c r="G175" s="384" t="s">
        <v>302</v>
      </c>
    </row>
    <row r="176" spans="1:7" s="62" customFormat="1" ht="36" customHeight="1" x14ac:dyDescent="0.15">
      <c r="A176" s="618"/>
      <c r="B176" s="628"/>
      <c r="C176" s="630"/>
      <c r="D176" s="384" t="s">
        <v>335</v>
      </c>
      <c r="E176" s="394" t="s">
        <v>435</v>
      </c>
      <c r="F176" s="394" t="s">
        <v>435</v>
      </c>
      <c r="G176" s="384" t="s">
        <v>302</v>
      </c>
    </row>
    <row r="177" spans="1:7" s="62" customFormat="1" ht="36" customHeight="1" x14ac:dyDescent="0.15">
      <c r="A177" s="618"/>
      <c r="B177" s="628"/>
      <c r="C177" s="630"/>
      <c r="D177" s="384" t="s">
        <v>335</v>
      </c>
      <c r="E177" s="394" t="s">
        <v>436</v>
      </c>
      <c r="F177" s="394" t="s">
        <v>436</v>
      </c>
      <c r="G177" s="384" t="s">
        <v>302</v>
      </c>
    </row>
    <row r="178" spans="1:7" s="62" customFormat="1" ht="36" customHeight="1" x14ac:dyDescent="0.15">
      <c r="A178" s="618"/>
      <c r="B178" s="628"/>
      <c r="C178" s="630"/>
      <c r="D178" s="384" t="s">
        <v>335</v>
      </c>
      <c r="E178" s="394" t="s">
        <v>437</v>
      </c>
      <c r="F178" s="394" t="s">
        <v>437</v>
      </c>
      <c r="G178" s="384" t="s">
        <v>302</v>
      </c>
    </row>
    <row r="179" spans="1:7" s="62" customFormat="1" ht="36" customHeight="1" x14ac:dyDescent="0.15">
      <c r="A179" s="618"/>
      <c r="B179" s="628"/>
      <c r="C179" s="630"/>
      <c r="D179" s="384" t="s">
        <v>335</v>
      </c>
      <c r="E179" s="394" t="s">
        <v>438</v>
      </c>
      <c r="F179" s="394" t="s">
        <v>438</v>
      </c>
      <c r="G179" s="384" t="s">
        <v>302</v>
      </c>
    </row>
    <row r="180" spans="1:7" s="62" customFormat="1" ht="36" customHeight="1" x14ac:dyDescent="0.15">
      <c r="A180" s="618"/>
      <c r="B180" s="628"/>
      <c r="C180" s="630"/>
      <c r="D180" s="384" t="s">
        <v>335</v>
      </c>
      <c r="E180" s="390" t="s">
        <v>439</v>
      </c>
      <c r="F180" s="390" t="s">
        <v>439</v>
      </c>
      <c r="G180" s="384" t="s">
        <v>302</v>
      </c>
    </row>
    <row r="181" spans="1:7" s="62" customFormat="1" ht="36" customHeight="1" x14ac:dyDescent="0.15">
      <c r="A181" s="618"/>
      <c r="B181" s="628"/>
      <c r="C181" s="630"/>
      <c r="D181" s="384" t="s">
        <v>335</v>
      </c>
      <c r="E181" s="390" t="s">
        <v>440</v>
      </c>
      <c r="F181" s="390" t="s">
        <v>440</v>
      </c>
      <c r="G181" s="384" t="s">
        <v>302</v>
      </c>
    </row>
    <row r="182" spans="1:7" s="62" customFormat="1" ht="36" customHeight="1" x14ac:dyDescent="0.15">
      <c r="A182" s="618"/>
      <c r="B182" s="628"/>
      <c r="C182" s="630"/>
      <c r="D182" s="384" t="s">
        <v>335</v>
      </c>
      <c r="E182" s="390" t="s">
        <v>441</v>
      </c>
      <c r="F182" s="390" t="s">
        <v>441</v>
      </c>
      <c r="G182" s="384" t="s">
        <v>302</v>
      </c>
    </row>
    <row r="183" spans="1:7" s="62" customFormat="1" ht="36" customHeight="1" x14ac:dyDescent="0.15">
      <c r="A183" s="618"/>
      <c r="B183" s="628"/>
      <c r="C183" s="630"/>
      <c r="D183" s="384" t="s">
        <v>335</v>
      </c>
      <c r="E183" s="390" t="s">
        <v>442</v>
      </c>
      <c r="F183" s="390" t="s">
        <v>442</v>
      </c>
      <c r="G183" s="384" t="s">
        <v>302</v>
      </c>
    </row>
    <row r="184" spans="1:7" s="62" customFormat="1" ht="36" customHeight="1" x14ac:dyDescent="0.15">
      <c r="A184" s="618"/>
      <c r="B184" s="628"/>
      <c r="C184" s="630"/>
      <c r="D184" s="384" t="s">
        <v>335</v>
      </c>
      <c r="E184" s="390" t="s">
        <v>443</v>
      </c>
      <c r="F184" s="390" t="s">
        <v>443</v>
      </c>
      <c r="G184" s="384" t="s">
        <v>302</v>
      </c>
    </row>
    <row r="185" spans="1:7" s="62" customFormat="1" ht="36" customHeight="1" x14ac:dyDescent="0.15">
      <c r="A185" s="618"/>
      <c r="B185" s="628"/>
      <c r="C185" s="630"/>
      <c r="D185" s="384" t="s">
        <v>335</v>
      </c>
      <c r="E185" s="390" t="s">
        <v>444</v>
      </c>
      <c r="F185" s="390" t="s">
        <v>444</v>
      </c>
      <c r="G185" s="384" t="s">
        <v>302</v>
      </c>
    </row>
    <row r="186" spans="1:7" s="62" customFormat="1" ht="36" customHeight="1" x14ac:dyDescent="0.15">
      <c r="A186" s="618"/>
      <c r="B186" s="628"/>
      <c r="C186" s="630"/>
      <c r="D186" s="384" t="s">
        <v>335</v>
      </c>
      <c r="E186" s="390" t="s">
        <v>445</v>
      </c>
      <c r="F186" s="390" t="s">
        <v>445</v>
      </c>
      <c r="G186" s="384" t="s">
        <v>302</v>
      </c>
    </row>
    <row r="187" spans="1:7" s="62" customFormat="1" ht="36" customHeight="1" x14ac:dyDescent="0.15">
      <c r="A187" s="618"/>
      <c r="B187" s="628"/>
      <c r="C187" s="630"/>
      <c r="D187" s="384" t="s">
        <v>335</v>
      </c>
      <c r="E187" s="386" t="s">
        <v>446</v>
      </c>
      <c r="F187" s="386" t="s">
        <v>446</v>
      </c>
      <c r="G187" s="384" t="s">
        <v>302</v>
      </c>
    </row>
    <row r="188" spans="1:7" s="62" customFormat="1" ht="36" customHeight="1" x14ac:dyDescent="0.15">
      <c r="A188" s="618"/>
      <c r="B188" s="628"/>
      <c r="C188" s="630"/>
      <c r="D188" s="384" t="s">
        <v>335</v>
      </c>
      <c r="E188" s="390" t="s">
        <v>447</v>
      </c>
      <c r="F188" s="390" t="s">
        <v>447</v>
      </c>
      <c r="G188" s="384" t="s">
        <v>302</v>
      </c>
    </row>
    <row r="189" spans="1:7" s="62" customFormat="1" ht="36" customHeight="1" x14ac:dyDescent="0.15">
      <c r="A189" s="618"/>
      <c r="B189" s="628"/>
      <c r="C189" s="630"/>
      <c r="D189" s="384" t="s">
        <v>335</v>
      </c>
      <c r="E189" s="386" t="s">
        <v>448</v>
      </c>
      <c r="F189" s="386" t="s">
        <v>448</v>
      </c>
      <c r="G189" s="384" t="s">
        <v>302</v>
      </c>
    </row>
    <row r="190" spans="1:7" s="62" customFormat="1" ht="36" customHeight="1" x14ac:dyDescent="0.15">
      <c r="A190" s="618"/>
      <c r="B190" s="628"/>
      <c r="C190" s="630"/>
      <c r="D190" s="384" t="s">
        <v>335</v>
      </c>
      <c r="E190" s="390" t="s">
        <v>449</v>
      </c>
      <c r="F190" s="390" t="s">
        <v>449</v>
      </c>
      <c r="G190" s="384" t="s">
        <v>302</v>
      </c>
    </row>
    <row r="191" spans="1:7" s="62" customFormat="1" ht="36" customHeight="1" x14ac:dyDescent="0.15">
      <c r="A191" s="618"/>
      <c r="B191" s="628"/>
      <c r="C191" s="630"/>
      <c r="D191" s="384" t="s">
        <v>335</v>
      </c>
      <c r="E191" s="386" t="s">
        <v>450</v>
      </c>
      <c r="F191" s="386" t="s">
        <v>450</v>
      </c>
      <c r="G191" s="384" t="s">
        <v>302</v>
      </c>
    </row>
    <row r="192" spans="1:7" s="62" customFormat="1" ht="36" customHeight="1" x14ac:dyDescent="0.15">
      <c r="A192" s="618"/>
      <c r="B192" s="628"/>
      <c r="C192" s="630"/>
      <c r="D192" s="384" t="s">
        <v>335</v>
      </c>
      <c r="E192" s="390" t="s">
        <v>451</v>
      </c>
      <c r="F192" s="390" t="s">
        <v>451</v>
      </c>
      <c r="G192" s="384" t="s">
        <v>302</v>
      </c>
    </row>
    <row r="193" spans="1:7" s="62" customFormat="1" ht="36" customHeight="1" x14ac:dyDescent="0.15">
      <c r="A193" s="618"/>
      <c r="B193" s="628"/>
      <c r="C193" s="630"/>
      <c r="D193" s="384" t="s">
        <v>335</v>
      </c>
      <c r="E193" s="390" t="s">
        <v>452</v>
      </c>
      <c r="F193" s="390" t="s">
        <v>452</v>
      </c>
      <c r="G193" s="384" t="s">
        <v>302</v>
      </c>
    </row>
    <row r="194" spans="1:7" s="62" customFormat="1" ht="36" customHeight="1" x14ac:dyDescent="0.15">
      <c r="A194" s="619"/>
      <c r="B194" s="631"/>
      <c r="C194" s="633"/>
      <c r="D194" s="384" t="s">
        <v>335</v>
      </c>
      <c r="E194" s="386" t="s">
        <v>453</v>
      </c>
      <c r="F194" s="386" t="s">
        <v>454</v>
      </c>
      <c r="G194" s="384" t="s">
        <v>302</v>
      </c>
    </row>
    <row r="195" spans="1:7" s="62" customFormat="1" ht="36" customHeight="1" x14ac:dyDescent="0.15">
      <c r="A195" s="626" t="s">
        <v>455</v>
      </c>
      <c r="B195" s="626"/>
      <c r="C195" s="627"/>
      <c r="D195" s="384" t="s">
        <v>215</v>
      </c>
      <c r="E195" s="390" t="s">
        <v>456</v>
      </c>
      <c r="F195" s="390" t="s">
        <v>456</v>
      </c>
      <c r="G195" s="384" t="s">
        <v>229</v>
      </c>
    </row>
    <row r="196" spans="1:7" s="62" customFormat="1" ht="36" customHeight="1" x14ac:dyDescent="0.15">
      <c r="A196" s="629"/>
      <c r="B196" s="629"/>
      <c r="C196" s="630"/>
      <c r="D196" s="384" t="s">
        <v>215</v>
      </c>
      <c r="E196" s="390" t="s">
        <v>457</v>
      </c>
      <c r="F196" s="390" t="s">
        <v>457</v>
      </c>
      <c r="G196" s="384" t="s">
        <v>458</v>
      </c>
    </row>
    <row r="197" spans="1:7" s="62" customFormat="1" ht="36" customHeight="1" x14ac:dyDescent="0.15">
      <c r="A197" s="629"/>
      <c r="B197" s="629"/>
      <c r="C197" s="630"/>
      <c r="D197" s="384" t="s">
        <v>215</v>
      </c>
      <c r="E197" s="390" t="s">
        <v>459</v>
      </c>
      <c r="F197" s="390" t="s">
        <v>459</v>
      </c>
      <c r="G197" s="384" t="s">
        <v>229</v>
      </c>
    </row>
    <row r="198" spans="1:7" s="62" customFormat="1" ht="36" customHeight="1" x14ac:dyDescent="0.15">
      <c r="A198" s="629"/>
      <c r="B198" s="629"/>
      <c r="C198" s="630"/>
      <c r="D198" s="384" t="s">
        <v>215</v>
      </c>
      <c r="E198" s="390" t="s">
        <v>460</v>
      </c>
      <c r="F198" s="390" t="s">
        <v>460</v>
      </c>
      <c r="G198" s="384" t="s">
        <v>229</v>
      </c>
    </row>
    <row r="199" spans="1:7" s="62" customFormat="1" ht="36" customHeight="1" x14ac:dyDescent="0.15">
      <c r="A199" s="629"/>
      <c r="B199" s="629"/>
      <c r="C199" s="630"/>
      <c r="D199" s="384" t="s">
        <v>215</v>
      </c>
      <c r="E199" s="390" t="s">
        <v>461</v>
      </c>
      <c r="F199" s="390" t="s">
        <v>461</v>
      </c>
      <c r="G199" s="384" t="s">
        <v>229</v>
      </c>
    </row>
    <row r="200" spans="1:7" s="62" customFormat="1" ht="36" customHeight="1" x14ac:dyDescent="0.15">
      <c r="A200" s="629"/>
      <c r="B200" s="629"/>
      <c r="C200" s="630"/>
      <c r="D200" s="384" t="s">
        <v>215</v>
      </c>
      <c r="E200" s="390" t="s">
        <v>462</v>
      </c>
      <c r="F200" s="390" t="s">
        <v>462</v>
      </c>
      <c r="G200" s="384" t="s">
        <v>463</v>
      </c>
    </row>
    <row r="201" spans="1:7" s="62" customFormat="1" ht="36" customHeight="1" x14ac:dyDescent="0.15">
      <c r="A201" s="629"/>
      <c r="B201" s="629"/>
      <c r="C201" s="630"/>
      <c r="D201" s="384" t="s">
        <v>215</v>
      </c>
      <c r="E201" s="390" t="s">
        <v>464</v>
      </c>
      <c r="F201" s="390" t="s">
        <v>464</v>
      </c>
      <c r="G201" s="384" t="s">
        <v>229</v>
      </c>
    </row>
    <row r="202" spans="1:7" s="62" customFormat="1" ht="36" customHeight="1" x14ac:dyDescent="0.15">
      <c r="A202" s="629"/>
      <c r="B202" s="629"/>
      <c r="C202" s="630"/>
      <c r="D202" s="384" t="s">
        <v>215</v>
      </c>
      <c r="E202" s="390" t="s">
        <v>465</v>
      </c>
      <c r="F202" s="390" t="s">
        <v>465</v>
      </c>
      <c r="G202" s="384" t="s">
        <v>229</v>
      </c>
    </row>
    <row r="203" spans="1:7" s="62" customFormat="1" ht="36" customHeight="1" x14ac:dyDescent="0.15">
      <c r="A203" s="629"/>
      <c r="B203" s="629"/>
      <c r="C203" s="630"/>
      <c r="D203" s="384" t="s">
        <v>215</v>
      </c>
      <c r="E203" s="390" t="s">
        <v>466</v>
      </c>
      <c r="F203" s="390" t="s">
        <v>466</v>
      </c>
      <c r="G203" s="384" t="s">
        <v>463</v>
      </c>
    </row>
    <row r="204" spans="1:7" s="62" customFormat="1" ht="36" customHeight="1" x14ac:dyDescent="0.15">
      <c r="A204" s="629"/>
      <c r="B204" s="629"/>
      <c r="C204" s="630"/>
      <c r="D204" s="384" t="s">
        <v>467</v>
      </c>
      <c r="E204" s="390" t="s">
        <v>468</v>
      </c>
      <c r="F204" s="390" t="s">
        <v>468</v>
      </c>
      <c r="G204" s="384" t="s">
        <v>339</v>
      </c>
    </row>
    <row r="205" spans="1:7" s="62" customFormat="1" ht="36" customHeight="1" x14ac:dyDescent="0.15">
      <c r="A205" s="629"/>
      <c r="B205" s="629"/>
      <c r="C205" s="630"/>
      <c r="D205" s="384" t="s">
        <v>215</v>
      </c>
      <c r="E205" s="390" t="s">
        <v>469</v>
      </c>
      <c r="F205" s="390" t="s">
        <v>469</v>
      </c>
      <c r="G205" s="384" t="s">
        <v>458</v>
      </c>
    </row>
    <row r="206" spans="1:7" s="62" customFormat="1" ht="36" customHeight="1" x14ac:dyDescent="0.15">
      <c r="A206" s="629"/>
      <c r="B206" s="629"/>
      <c r="C206" s="630"/>
      <c r="D206" s="384" t="s">
        <v>215</v>
      </c>
      <c r="E206" s="390" t="s">
        <v>470</v>
      </c>
      <c r="F206" s="390" t="s">
        <v>470</v>
      </c>
      <c r="G206" s="384" t="s">
        <v>229</v>
      </c>
    </row>
    <row r="207" spans="1:7" s="62" customFormat="1" ht="36" customHeight="1" x14ac:dyDescent="0.15">
      <c r="A207" s="629"/>
      <c r="B207" s="629"/>
      <c r="C207" s="630"/>
      <c r="D207" s="384" t="s">
        <v>335</v>
      </c>
      <c r="E207" s="390" t="s">
        <v>471</v>
      </c>
      <c r="F207" s="390" t="s">
        <v>471</v>
      </c>
      <c r="G207" s="384" t="s">
        <v>337</v>
      </c>
    </row>
    <row r="208" spans="1:7" s="62" customFormat="1" ht="37.5" customHeight="1" x14ac:dyDescent="0.15">
      <c r="A208" s="629"/>
      <c r="B208" s="629"/>
      <c r="C208" s="630"/>
      <c r="D208" s="384" t="s">
        <v>335</v>
      </c>
      <c r="E208" s="390" t="s">
        <v>472</v>
      </c>
      <c r="F208" s="390" t="s">
        <v>472</v>
      </c>
      <c r="G208" s="384" t="s">
        <v>339</v>
      </c>
    </row>
    <row r="209" spans="1:7" s="62" customFormat="1" ht="37.5" customHeight="1" x14ac:dyDescent="0.15">
      <c r="A209" s="629"/>
      <c r="B209" s="629"/>
      <c r="C209" s="630"/>
      <c r="D209" s="384" t="s">
        <v>335</v>
      </c>
      <c r="E209" s="386" t="s">
        <v>473</v>
      </c>
      <c r="F209" s="386" t="s">
        <v>473</v>
      </c>
      <c r="G209" s="384" t="s">
        <v>339</v>
      </c>
    </row>
    <row r="210" spans="1:7" s="62" customFormat="1" ht="37.5" customHeight="1" x14ac:dyDescent="0.15">
      <c r="A210" s="629"/>
      <c r="B210" s="629"/>
      <c r="C210" s="630"/>
      <c r="D210" s="384" t="s">
        <v>335</v>
      </c>
      <c r="E210" s="386" t="s">
        <v>474</v>
      </c>
      <c r="F210" s="386" t="s">
        <v>474</v>
      </c>
      <c r="G210" s="384" t="s">
        <v>475</v>
      </c>
    </row>
    <row r="211" spans="1:7" s="62" customFormat="1" ht="37.5" customHeight="1" x14ac:dyDescent="0.15">
      <c r="A211" s="629"/>
      <c r="B211" s="629"/>
      <c r="C211" s="630"/>
      <c r="D211" s="384" t="s">
        <v>335</v>
      </c>
      <c r="E211" s="394" t="s">
        <v>476</v>
      </c>
      <c r="F211" s="394" t="s">
        <v>477</v>
      </c>
      <c r="G211" s="388"/>
    </row>
    <row r="212" spans="1:7" s="62" customFormat="1" ht="37.5" customHeight="1" x14ac:dyDescent="0.15">
      <c r="A212" s="629"/>
      <c r="B212" s="629"/>
      <c r="C212" s="630"/>
      <c r="D212" s="384" t="s">
        <v>335</v>
      </c>
      <c r="E212" s="394" t="s">
        <v>478</v>
      </c>
      <c r="F212" s="394" t="s">
        <v>479</v>
      </c>
      <c r="G212" s="388"/>
    </row>
    <row r="213" spans="1:7" ht="43.5" customHeight="1" x14ac:dyDescent="0.15">
      <c r="A213" s="629"/>
      <c r="B213" s="629"/>
      <c r="C213" s="630"/>
      <c r="D213" s="384" t="s">
        <v>335</v>
      </c>
      <c r="E213" s="394" t="s">
        <v>480</v>
      </c>
      <c r="F213" s="394" t="s">
        <v>481</v>
      </c>
      <c r="G213" s="388"/>
    </row>
    <row r="214" spans="1:7" ht="43.5" customHeight="1" x14ac:dyDescent="0.15">
      <c r="A214" s="629"/>
      <c r="B214" s="629"/>
      <c r="C214" s="630"/>
      <c r="D214" s="384" t="s">
        <v>335</v>
      </c>
      <c r="E214" s="386" t="s">
        <v>482</v>
      </c>
      <c r="F214" s="386" t="s">
        <v>482</v>
      </c>
      <c r="G214" s="384" t="s">
        <v>475</v>
      </c>
    </row>
    <row r="215" spans="1:7" ht="43.5" customHeight="1" x14ac:dyDescent="0.15">
      <c r="A215" s="629"/>
      <c r="B215" s="629"/>
      <c r="C215" s="630"/>
      <c r="D215" s="384" t="s">
        <v>335</v>
      </c>
      <c r="E215" s="386" t="s">
        <v>483</v>
      </c>
      <c r="F215" s="386" t="s">
        <v>484</v>
      </c>
      <c r="G215" s="402" t="s">
        <v>485</v>
      </c>
    </row>
    <row r="216" spans="1:7" ht="43.5" customHeight="1" x14ac:dyDescent="0.15">
      <c r="A216" s="629"/>
      <c r="B216" s="629"/>
      <c r="C216" s="630"/>
      <c r="D216" s="384" t="s">
        <v>335</v>
      </c>
      <c r="E216" s="386" t="s">
        <v>486</v>
      </c>
      <c r="F216" s="386" t="s">
        <v>487</v>
      </c>
      <c r="G216" s="402" t="s">
        <v>485</v>
      </c>
    </row>
    <row r="217" spans="1:7" ht="43.5" customHeight="1" x14ac:dyDescent="0.15">
      <c r="A217" s="629"/>
      <c r="B217" s="629"/>
      <c r="C217" s="630"/>
      <c r="D217" s="384" t="s">
        <v>335</v>
      </c>
      <c r="E217" s="386" t="s">
        <v>488</v>
      </c>
      <c r="F217" s="386" t="s">
        <v>489</v>
      </c>
      <c r="G217" s="402" t="s">
        <v>485</v>
      </c>
    </row>
    <row r="218" spans="1:7" ht="43.5" customHeight="1" x14ac:dyDescent="0.15">
      <c r="A218" s="629"/>
      <c r="B218" s="629"/>
      <c r="C218" s="630"/>
      <c r="D218" s="384" t="s">
        <v>335</v>
      </c>
      <c r="E218" s="386" t="s">
        <v>490</v>
      </c>
      <c r="F218" s="386" t="s">
        <v>491</v>
      </c>
      <c r="G218" s="402" t="s">
        <v>485</v>
      </c>
    </row>
    <row r="219" spans="1:7" ht="43.5" customHeight="1" x14ac:dyDescent="0.15">
      <c r="A219" s="629"/>
      <c r="B219" s="629"/>
      <c r="C219" s="630"/>
      <c r="D219" s="384" t="s">
        <v>335</v>
      </c>
      <c r="E219" s="386" t="s">
        <v>492</v>
      </c>
      <c r="F219" s="386" t="s">
        <v>493</v>
      </c>
      <c r="G219" s="402" t="s">
        <v>485</v>
      </c>
    </row>
    <row r="220" spans="1:7" ht="43.5" customHeight="1" x14ac:dyDescent="0.15">
      <c r="A220" s="629"/>
      <c r="B220" s="629"/>
      <c r="C220" s="630"/>
      <c r="D220" s="384" t="s">
        <v>335</v>
      </c>
      <c r="E220" s="386" t="s">
        <v>494</v>
      </c>
      <c r="F220" s="386" t="s">
        <v>495</v>
      </c>
      <c r="G220" s="402" t="s">
        <v>485</v>
      </c>
    </row>
    <row r="221" spans="1:7" ht="43.5" customHeight="1" x14ac:dyDescent="0.15">
      <c r="A221" s="629"/>
      <c r="B221" s="629"/>
      <c r="C221" s="630"/>
      <c r="D221" s="384" t="s">
        <v>335</v>
      </c>
      <c r="E221" s="386" t="s">
        <v>496</v>
      </c>
      <c r="F221" s="386" t="s">
        <v>497</v>
      </c>
      <c r="G221" s="402" t="s">
        <v>485</v>
      </c>
    </row>
    <row r="222" spans="1:7" ht="43.5" customHeight="1" x14ac:dyDescent="0.15">
      <c r="A222" s="629"/>
      <c r="B222" s="629"/>
      <c r="C222" s="630"/>
      <c r="D222" s="384" t="s">
        <v>335</v>
      </c>
      <c r="E222" s="386"/>
      <c r="F222" s="403" t="s">
        <v>498</v>
      </c>
      <c r="G222" s="402" t="s">
        <v>499</v>
      </c>
    </row>
    <row r="223" spans="1:7" ht="43.5" customHeight="1" x14ac:dyDescent="0.15">
      <c r="A223" s="632"/>
      <c r="B223" s="632"/>
      <c r="C223" s="633"/>
      <c r="D223" s="384" t="s">
        <v>335</v>
      </c>
      <c r="E223" s="386"/>
      <c r="F223" s="403" t="s">
        <v>500</v>
      </c>
      <c r="G223" s="402" t="s">
        <v>499</v>
      </c>
    </row>
    <row r="224" spans="1:7" ht="43.5" customHeight="1" x14ac:dyDescent="0.15">
      <c r="A224" s="624" t="s">
        <v>501</v>
      </c>
      <c r="B224" s="624"/>
      <c r="C224" s="624"/>
      <c r="D224" s="384" t="s">
        <v>335</v>
      </c>
      <c r="E224" s="394" t="s">
        <v>502</v>
      </c>
      <c r="F224" s="404" t="s">
        <v>503</v>
      </c>
      <c r="G224" s="405" t="s">
        <v>302</v>
      </c>
    </row>
    <row r="225" spans="1:7" ht="43.5" customHeight="1" x14ac:dyDescent="0.15">
      <c r="A225" s="624"/>
      <c r="B225" s="624"/>
      <c r="C225" s="624"/>
      <c r="D225" s="384" t="s">
        <v>335</v>
      </c>
      <c r="E225" s="394" t="s">
        <v>504</v>
      </c>
      <c r="F225" s="404" t="s">
        <v>505</v>
      </c>
      <c r="G225" s="405" t="s">
        <v>302</v>
      </c>
    </row>
    <row r="226" spans="1:7" ht="43.5" customHeight="1" x14ac:dyDescent="0.15">
      <c r="A226" s="624"/>
      <c r="B226" s="624"/>
      <c r="C226" s="624"/>
      <c r="D226" s="384" t="s">
        <v>335</v>
      </c>
      <c r="E226" s="394" t="s">
        <v>506</v>
      </c>
      <c r="F226" s="404" t="s">
        <v>507</v>
      </c>
      <c r="G226" s="405" t="s">
        <v>302</v>
      </c>
    </row>
    <row r="227" spans="1:7" ht="43.5" customHeight="1" x14ac:dyDescent="0.15">
      <c r="A227" s="624"/>
      <c r="B227" s="624"/>
      <c r="C227" s="624"/>
      <c r="D227" s="384" t="s">
        <v>335</v>
      </c>
      <c r="E227" s="394" t="s">
        <v>508</v>
      </c>
      <c r="F227" s="404" t="s">
        <v>509</v>
      </c>
      <c r="G227" s="405" t="s">
        <v>302</v>
      </c>
    </row>
    <row r="228" spans="1:7" ht="43.5" customHeight="1" x14ac:dyDescent="0.15">
      <c r="A228" s="624"/>
      <c r="B228" s="624"/>
      <c r="C228" s="624"/>
      <c r="D228" s="384" t="s">
        <v>335</v>
      </c>
      <c r="E228" s="394" t="s">
        <v>510</v>
      </c>
      <c r="F228" s="404" t="s">
        <v>511</v>
      </c>
      <c r="G228" s="405" t="s">
        <v>302</v>
      </c>
    </row>
    <row r="229" spans="1:7" ht="43.5" customHeight="1" x14ac:dyDescent="0.15">
      <c r="A229" s="624"/>
      <c r="B229" s="624"/>
      <c r="C229" s="624"/>
      <c r="D229" s="384" t="s">
        <v>335</v>
      </c>
      <c r="E229" s="394" t="s">
        <v>512</v>
      </c>
      <c r="F229" s="404" t="s">
        <v>513</v>
      </c>
      <c r="G229" s="405" t="s">
        <v>302</v>
      </c>
    </row>
    <row r="230" spans="1:7" ht="43.5" customHeight="1" x14ac:dyDescent="0.15">
      <c r="A230" s="624"/>
      <c r="B230" s="624"/>
      <c r="C230" s="624"/>
      <c r="D230" s="384" t="s">
        <v>335</v>
      </c>
      <c r="E230" s="394" t="s">
        <v>514</v>
      </c>
      <c r="F230" s="404" t="s">
        <v>515</v>
      </c>
      <c r="G230" s="405" t="s">
        <v>302</v>
      </c>
    </row>
    <row r="231" spans="1:7" ht="43.5" customHeight="1" x14ac:dyDescent="0.15">
      <c r="A231" s="624"/>
      <c r="B231" s="624"/>
      <c r="C231" s="624"/>
      <c r="D231" s="384" t="s">
        <v>335</v>
      </c>
      <c r="E231" s="394" t="s">
        <v>516</v>
      </c>
      <c r="F231" s="404" t="s">
        <v>517</v>
      </c>
      <c r="G231" s="405" t="s">
        <v>302</v>
      </c>
    </row>
  </sheetData>
  <autoFilter ref="A4:G231"/>
  <mergeCells count="23">
    <mergeCell ref="A224:C231"/>
    <mergeCell ref="C87:C88"/>
    <mergeCell ref="A89:C151"/>
    <mergeCell ref="A152:A194"/>
    <mergeCell ref="B152:C163"/>
    <mergeCell ref="B164:C194"/>
    <mergeCell ref="A195:C223"/>
    <mergeCell ref="A5:B58"/>
    <mergeCell ref="C5:C31"/>
    <mergeCell ref="C32:C43"/>
    <mergeCell ref="C44:C58"/>
    <mergeCell ref="A59:A88"/>
    <mergeCell ref="B59:B82"/>
    <mergeCell ref="C59:C74"/>
    <mergeCell ref="C75:C82"/>
    <mergeCell ref="B83:B88"/>
    <mergeCell ref="C83:C86"/>
    <mergeCell ref="G2:G4"/>
    <mergeCell ref="A1:F1"/>
    <mergeCell ref="A2:C4"/>
    <mergeCell ref="D2:D4"/>
    <mergeCell ref="E2:E4"/>
    <mergeCell ref="F2:F4"/>
  </mergeCells>
  <phoneticPr fontId="3"/>
  <pageMargins left="0.39370078740157483" right="0.39370078740157483" top="0.39370078740157483" bottom="0.25" header="0.51181102362204722" footer="0.17"/>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zoomScale="110" zoomScaleNormal="110" zoomScaleSheetLayoutView="100" workbookViewId="0">
      <selection activeCell="K48" sqref="K48"/>
    </sheetView>
  </sheetViews>
  <sheetFormatPr defaultColWidth="9" defaultRowHeight="13.5" customHeight="1" x14ac:dyDescent="0.15"/>
  <cols>
    <col min="1" max="1" width="3" style="410" bestFit="1" customWidth="1"/>
    <col min="2" max="2" width="21" style="1" customWidth="1"/>
    <col min="3" max="3" width="7.75" style="1" bestFit="1" customWidth="1"/>
    <col min="4" max="4" width="3" style="1" customWidth="1"/>
    <col min="5" max="5" width="3" style="410" bestFit="1" customWidth="1"/>
    <col min="6" max="6" width="21" style="1" customWidth="1"/>
    <col min="7" max="7" width="7.75" style="1" bestFit="1" customWidth="1"/>
    <col min="8" max="9" width="3" style="1" customWidth="1"/>
    <col min="10" max="10" width="21" style="1" customWidth="1"/>
    <col min="11" max="11" width="7.75" style="1" bestFit="1" customWidth="1"/>
    <col min="12" max="16384" width="9" style="1"/>
  </cols>
  <sheetData>
    <row r="1" spans="1:11" ht="21" customHeight="1" x14ac:dyDescent="0.15">
      <c r="A1" s="634" t="s">
        <v>518</v>
      </c>
      <c r="B1" s="634"/>
      <c r="C1" s="634"/>
      <c r="D1" s="634"/>
      <c r="E1" s="634"/>
      <c r="F1" s="634"/>
      <c r="G1" s="406"/>
      <c r="H1" s="407"/>
      <c r="I1" s="408" t="s">
        <v>519</v>
      </c>
      <c r="J1" s="409"/>
    </row>
    <row r="2" spans="1:11" ht="13.5" customHeight="1" x14ac:dyDescent="0.15">
      <c r="B2" s="406"/>
      <c r="C2" s="406"/>
      <c r="D2" s="406"/>
      <c r="E2" s="411"/>
      <c r="F2" s="406"/>
      <c r="G2" s="406"/>
      <c r="H2" s="635" t="s">
        <v>520</v>
      </c>
      <c r="I2" s="635"/>
      <c r="J2" s="635"/>
      <c r="K2" s="635"/>
    </row>
    <row r="3" spans="1:11" ht="13.5" customHeight="1" x14ac:dyDescent="0.15">
      <c r="B3" s="254"/>
      <c r="C3" s="303"/>
      <c r="D3" s="254"/>
      <c r="E3" s="308"/>
      <c r="F3" s="254"/>
      <c r="G3" s="303"/>
      <c r="H3" s="254"/>
      <c r="I3" s="254"/>
      <c r="J3" s="254"/>
      <c r="K3" s="303"/>
    </row>
    <row r="4" spans="1:11" ht="16.5" customHeight="1" x14ac:dyDescent="0.15">
      <c r="A4" s="636" t="s">
        <v>521</v>
      </c>
      <c r="B4" s="637"/>
      <c r="C4" s="640" t="s">
        <v>522</v>
      </c>
      <c r="D4" s="412"/>
      <c r="E4" s="636" t="s">
        <v>521</v>
      </c>
      <c r="F4" s="637"/>
      <c r="G4" s="640" t="s">
        <v>522</v>
      </c>
      <c r="H4" s="412"/>
      <c r="I4" s="636" t="s">
        <v>521</v>
      </c>
      <c r="J4" s="637"/>
      <c r="K4" s="641" t="s">
        <v>522</v>
      </c>
    </row>
    <row r="5" spans="1:11" ht="16.5" customHeight="1" x14ac:dyDescent="0.15">
      <c r="A5" s="638"/>
      <c r="B5" s="639"/>
      <c r="C5" s="638"/>
      <c r="D5" s="413"/>
      <c r="E5" s="638"/>
      <c r="F5" s="639"/>
      <c r="G5" s="638"/>
      <c r="H5" s="413"/>
      <c r="I5" s="638"/>
      <c r="J5" s="639"/>
      <c r="K5" s="642"/>
    </row>
    <row r="6" spans="1:11" s="158" customFormat="1" ht="21.75" customHeight="1" x14ac:dyDescent="0.15">
      <c r="A6" s="268" t="s">
        <v>523</v>
      </c>
      <c r="B6" s="414" t="s">
        <v>524</v>
      </c>
      <c r="C6" s="415" t="s">
        <v>43</v>
      </c>
      <c r="D6" s="412"/>
      <c r="E6" s="416" t="s">
        <v>523</v>
      </c>
      <c r="F6" s="417" t="s">
        <v>525</v>
      </c>
      <c r="G6" s="415" t="s">
        <v>54</v>
      </c>
      <c r="H6" s="412"/>
      <c r="I6" s="418" t="s">
        <v>526</v>
      </c>
      <c r="J6" s="419" t="s">
        <v>527</v>
      </c>
      <c r="K6" s="420" t="s">
        <v>12</v>
      </c>
    </row>
    <row r="7" spans="1:11" s="158" customFormat="1" ht="21.75" customHeight="1" x14ac:dyDescent="0.15">
      <c r="A7" s="421" t="s">
        <v>526</v>
      </c>
      <c r="B7" s="422" t="s">
        <v>528</v>
      </c>
      <c r="C7" s="423" t="s">
        <v>12</v>
      </c>
      <c r="D7" s="412"/>
      <c r="E7" s="416" t="s">
        <v>523</v>
      </c>
      <c r="F7" s="414" t="s">
        <v>529</v>
      </c>
      <c r="G7" s="415" t="s">
        <v>54</v>
      </c>
      <c r="H7" s="412"/>
      <c r="I7" s="424"/>
      <c r="J7" s="417"/>
      <c r="K7" s="425" t="s">
        <v>530</v>
      </c>
    </row>
    <row r="8" spans="1:11" s="158" customFormat="1" ht="21.75" customHeight="1" x14ac:dyDescent="0.15">
      <c r="A8" s="426"/>
      <c r="B8" s="417"/>
      <c r="C8" s="427" t="s">
        <v>531</v>
      </c>
      <c r="D8" s="412"/>
      <c r="E8" s="418" t="s">
        <v>532</v>
      </c>
      <c r="F8" s="422" t="s">
        <v>533</v>
      </c>
      <c r="G8" s="423" t="s">
        <v>534</v>
      </c>
      <c r="H8" s="412"/>
      <c r="I8" s="418" t="s">
        <v>536</v>
      </c>
      <c r="J8" s="422" t="s">
        <v>537</v>
      </c>
      <c r="K8" s="420" t="s">
        <v>534</v>
      </c>
    </row>
    <row r="9" spans="1:11" s="158" customFormat="1" ht="21.75" customHeight="1" x14ac:dyDescent="0.15">
      <c r="A9" s="421" t="s">
        <v>538</v>
      </c>
      <c r="B9" s="422" t="s">
        <v>539</v>
      </c>
      <c r="C9" s="428" t="s">
        <v>534</v>
      </c>
      <c r="D9" s="412"/>
      <c r="E9" s="424"/>
      <c r="F9" s="417"/>
      <c r="G9" s="427" t="s">
        <v>540</v>
      </c>
      <c r="H9" s="412"/>
      <c r="I9" s="429"/>
      <c r="J9" s="419"/>
      <c r="K9" s="430" t="s">
        <v>531</v>
      </c>
    </row>
    <row r="10" spans="1:11" s="158" customFormat="1" ht="21.75" customHeight="1" x14ac:dyDescent="0.15">
      <c r="A10" s="431"/>
      <c r="B10" s="419"/>
      <c r="C10" s="432" t="s">
        <v>541</v>
      </c>
      <c r="D10" s="412"/>
      <c r="E10" s="418" t="s">
        <v>532</v>
      </c>
      <c r="F10" s="422" t="s">
        <v>542</v>
      </c>
      <c r="G10" s="433" t="s">
        <v>531</v>
      </c>
      <c r="H10" s="412"/>
      <c r="I10" s="424"/>
      <c r="J10" s="417"/>
      <c r="K10" s="434" t="s">
        <v>18</v>
      </c>
    </row>
    <row r="11" spans="1:11" s="158" customFormat="1" ht="21.75" customHeight="1" x14ac:dyDescent="0.15">
      <c r="A11" s="431"/>
      <c r="B11" s="419"/>
      <c r="C11" s="435" t="s">
        <v>81</v>
      </c>
      <c r="D11" s="412"/>
      <c r="E11" s="429"/>
      <c r="F11" s="419"/>
      <c r="G11" s="435" t="s">
        <v>18</v>
      </c>
      <c r="H11" s="412"/>
      <c r="I11" s="418" t="s">
        <v>535</v>
      </c>
      <c r="J11" s="422" t="s">
        <v>543</v>
      </c>
      <c r="K11" s="420" t="s">
        <v>29</v>
      </c>
    </row>
    <row r="12" spans="1:11" s="158" customFormat="1" ht="21.75" customHeight="1" x14ac:dyDescent="0.15">
      <c r="A12" s="426"/>
      <c r="B12" s="419"/>
      <c r="C12" s="435" t="s">
        <v>544</v>
      </c>
      <c r="D12" s="412"/>
      <c r="E12" s="424"/>
      <c r="F12" s="417"/>
      <c r="G12" s="436" t="s">
        <v>54</v>
      </c>
      <c r="H12" s="412"/>
      <c r="I12" s="424"/>
      <c r="J12" s="417"/>
      <c r="K12" s="425" t="s">
        <v>43</v>
      </c>
    </row>
    <row r="13" spans="1:11" s="158" customFormat="1" ht="21.75" customHeight="1" x14ac:dyDescent="0.15">
      <c r="A13" s="421" t="s">
        <v>523</v>
      </c>
      <c r="B13" s="422" t="s">
        <v>545</v>
      </c>
      <c r="C13" s="433" t="s">
        <v>43</v>
      </c>
      <c r="D13" s="412"/>
      <c r="E13" s="418" t="s">
        <v>526</v>
      </c>
      <c r="F13" s="422" t="s">
        <v>546</v>
      </c>
      <c r="G13" s="423" t="s">
        <v>12</v>
      </c>
      <c r="H13" s="412"/>
      <c r="I13" s="416" t="s">
        <v>535</v>
      </c>
      <c r="J13" s="414" t="s">
        <v>547</v>
      </c>
      <c r="K13" s="437" t="s">
        <v>43</v>
      </c>
    </row>
    <row r="14" spans="1:11" s="158" customFormat="1" ht="21.75" customHeight="1" x14ac:dyDescent="0.15">
      <c r="A14" s="426"/>
      <c r="B14" s="417"/>
      <c r="C14" s="438" t="s">
        <v>81</v>
      </c>
      <c r="D14" s="412"/>
      <c r="E14" s="429"/>
      <c r="F14" s="419"/>
      <c r="G14" s="435" t="s">
        <v>43</v>
      </c>
      <c r="H14" s="412"/>
      <c r="I14" s="416" t="s">
        <v>526</v>
      </c>
      <c r="J14" s="414" t="s">
        <v>548</v>
      </c>
      <c r="K14" s="437" t="s">
        <v>43</v>
      </c>
    </row>
    <row r="15" spans="1:11" s="158" customFormat="1" ht="21.75" customHeight="1" x14ac:dyDescent="0.15">
      <c r="A15" s="421" t="s">
        <v>526</v>
      </c>
      <c r="B15" s="422" t="s">
        <v>549</v>
      </c>
      <c r="C15" s="423" t="s">
        <v>12</v>
      </c>
      <c r="D15" s="412"/>
      <c r="E15" s="424"/>
      <c r="F15" s="417"/>
      <c r="G15" s="439" t="s">
        <v>18</v>
      </c>
      <c r="H15" s="412"/>
      <c r="I15" s="416" t="s">
        <v>535</v>
      </c>
      <c r="J15" s="414" t="s">
        <v>550</v>
      </c>
      <c r="K15" s="437" t="s">
        <v>43</v>
      </c>
    </row>
    <row r="16" spans="1:11" s="158" customFormat="1" ht="21.75" customHeight="1" x14ac:dyDescent="0.15">
      <c r="A16" s="426"/>
      <c r="B16" s="417"/>
      <c r="C16" s="427" t="s">
        <v>43</v>
      </c>
      <c r="D16" s="412"/>
      <c r="E16" s="418" t="s">
        <v>526</v>
      </c>
      <c r="F16" s="422" t="s">
        <v>551</v>
      </c>
      <c r="G16" s="423" t="s">
        <v>12</v>
      </c>
      <c r="H16" s="412"/>
      <c r="I16" s="416" t="s">
        <v>535</v>
      </c>
      <c r="J16" s="414" t="s">
        <v>552</v>
      </c>
      <c r="K16" s="437" t="s">
        <v>43</v>
      </c>
    </row>
    <row r="17" spans="1:11" s="158" customFormat="1" ht="21.75" customHeight="1" x14ac:dyDescent="0.15">
      <c r="A17" s="421" t="s">
        <v>526</v>
      </c>
      <c r="B17" s="422" t="s">
        <v>553</v>
      </c>
      <c r="C17" s="423" t="s">
        <v>12</v>
      </c>
      <c r="D17" s="412"/>
      <c r="E17" s="429"/>
      <c r="F17" s="419"/>
      <c r="G17" s="435" t="s">
        <v>43</v>
      </c>
      <c r="H17" s="412"/>
      <c r="I17" s="418" t="s">
        <v>523</v>
      </c>
      <c r="J17" s="422" t="s">
        <v>554</v>
      </c>
      <c r="K17" s="440" t="s">
        <v>12</v>
      </c>
    </row>
    <row r="18" spans="1:11" s="158" customFormat="1" ht="21.75" customHeight="1" x14ac:dyDescent="0.15">
      <c r="A18" s="426"/>
      <c r="B18" s="417"/>
      <c r="C18" s="427" t="s">
        <v>43</v>
      </c>
      <c r="D18" s="412"/>
      <c r="E18" s="424"/>
      <c r="F18" s="417"/>
      <c r="G18" s="439" t="s">
        <v>18</v>
      </c>
      <c r="H18" s="412"/>
      <c r="I18" s="429"/>
      <c r="J18" s="419"/>
      <c r="K18" s="441" t="s">
        <v>18</v>
      </c>
    </row>
    <row r="19" spans="1:11" s="158" customFormat="1" ht="21.75" customHeight="1" x14ac:dyDescent="0.15">
      <c r="A19" s="421" t="s">
        <v>523</v>
      </c>
      <c r="B19" s="422" t="s">
        <v>555</v>
      </c>
      <c r="C19" s="423" t="s">
        <v>12</v>
      </c>
      <c r="D19" s="412"/>
      <c r="E19" s="416" t="s">
        <v>526</v>
      </c>
      <c r="F19" s="414" t="s">
        <v>556</v>
      </c>
      <c r="G19" s="415" t="s">
        <v>43</v>
      </c>
      <c r="H19" s="412"/>
      <c r="I19" s="424"/>
      <c r="J19" s="417"/>
      <c r="K19" s="434" t="s">
        <v>54</v>
      </c>
    </row>
    <row r="20" spans="1:11" s="158" customFormat="1" ht="21.75" customHeight="1" x14ac:dyDescent="0.15">
      <c r="A20" s="426"/>
      <c r="B20" s="417"/>
      <c r="C20" s="427" t="s">
        <v>54</v>
      </c>
      <c r="D20" s="412"/>
      <c r="E20" s="418" t="s">
        <v>526</v>
      </c>
      <c r="F20" s="422" t="s">
        <v>557</v>
      </c>
      <c r="G20" s="442" t="s">
        <v>29</v>
      </c>
      <c r="H20" s="412"/>
      <c r="I20" s="418" t="s">
        <v>523</v>
      </c>
      <c r="J20" s="422" t="s">
        <v>558</v>
      </c>
      <c r="K20" s="440" t="s">
        <v>12</v>
      </c>
    </row>
    <row r="21" spans="1:11" s="158" customFormat="1" ht="21.75" customHeight="1" x14ac:dyDescent="0.15">
      <c r="A21" s="431" t="s">
        <v>523</v>
      </c>
      <c r="B21" s="414" t="s">
        <v>559</v>
      </c>
      <c r="C21" s="415" t="s">
        <v>43</v>
      </c>
      <c r="D21" s="412"/>
      <c r="E21" s="424"/>
      <c r="F21" s="417"/>
      <c r="G21" s="443" t="s">
        <v>43</v>
      </c>
      <c r="H21" s="412"/>
      <c r="I21" s="429"/>
      <c r="J21" s="419"/>
      <c r="K21" s="441" t="s">
        <v>18</v>
      </c>
    </row>
    <row r="22" spans="1:11" s="158" customFormat="1" ht="21.75" customHeight="1" x14ac:dyDescent="0.15">
      <c r="A22" s="421" t="s">
        <v>526</v>
      </c>
      <c r="B22" s="422" t="s">
        <v>560</v>
      </c>
      <c r="C22" s="433" t="s">
        <v>43</v>
      </c>
      <c r="D22" s="412"/>
      <c r="E22" s="418" t="s">
        <v>526</v>
      </c>
      <c r="F22" s="422" t="s">
        <v>561</v>
      </c>
      <c r="G22" s="433" t="s">
        <v>43</v>
      </c>
      <c r="H22" s="412"/>
      <c r="I22" s="424"/>
      <c r="J22" s="417"/>
      <c r="K22" s="434" t="s">
        <v>54</v>
      </c>
    </row>
    <row r="23" spans="1:11" s="158" customFormat="1" ht="21.75" customHeight="1" x14ac:dyDescent="0.15">
      <c r="A23" s="426"/>
      <c r="B23" s="417"/>
      <c r="C23" s="438" t="s">
        <v>81</v>
      </c>
      <c r="D23" s="412"/>
      <c r="E23" s="424"/>
      <c r="F23" s="417"/>
      <c r="G23" s="438" t="s">
        <v>18</v>
      </c>
      <c r="H23" s="412"/>
      <c r="I23" s="418" t="s">
        <v>523</v>
      </c>
      <c r="J23" s="422" t="s">
        <v>562</v>
      </c>
      <c r="K23" s="440" t="s">
        <v>12</v>
      </c>
    </row>
    <row r="24" spans="1:11" s="158" customFormat="1" ht="21.75" customHeight="1" x14ac:dyDescent="0.15">
      <c r="A24" s="421" t="s">
        <v>526</v>
      </c>
      <c r="B24" s="422" t="s">
        <v>563</v>
      </c>
      <c r="C24" s="423" t="s">
        <v>12</v>
      </c>
      <c r="D24" s="412"/>
      <c r="E24" s="416" t="s">
        <v>535</v>
      </c>
      <c r="F24" s="414" t="s">
        <v>564</v>
      </c>
      <c r="G24" s="444" t="s">
        <v>43</v>
      </c>
      <c r="H24" s="412"/>
      <c r="I24" s="429"/>
      <c r="J24" s="419"/>
      <c r="K24" s="441" t="s">
        <v>43</v>
      </c>
    </row>
    <row r="25" spans="1:11" s="158" customFormat="1" ht="21.75" customHeight="1" x14ac:dyDescent="0.15">
      <c r="A25" s="431"/>
      <c r="B25" s="419"/>
      <c r="C25" s="435" t="s">
        <v>29</v>
      </c>
      <c r="D25" s="412"/>
      <c r="E25" s="418" t="s">
        <v>526</v>
      </c>
      <c r="F25" s="422" t="s">
        <v>565</v>
      </c>
      <c r="G25" s="442" t="s">
        <v>33</v>
      </c>
      <c r="H25" s="412"/>
      <c r="I25" s="429"/>
      <c r="J25" s="419"/>
      <c r="K25" s="441" t="s">
        <v>18</v>
      </c>
    </row>
    <row r="26" spans="1:11" s="158" customFormat="1" ht="21.75" customHeight="1" x14ac:dyDescent="0.15">
      <c r="A26" s="431"/>
      <c r="B26" s="419"/>
      <c r="C26" s="445" t="s">
        <v>43</v>
      </c>
      <c r="D26" s="412"/>
      <c r="E26" s="424"/>
      <c r="F26" s="417"/>
      <c r="G26" s="443" t="s">
        <v>43</v>
      </c>
      <c r="H26" s="412"/>
      <c r="I26" s="429"/>
      <c r="J26" s="419"/>
      <c r="K26" s="441" t="s">
        <v>54</v>
      </c>
    </row>
    <row r="27" spans="1:11" s="158" customFormat="1" ht="21.75" customHeight="1" x14ac:dyDescent="0.15">
      <c r="A27" s="426"/>
      <c r="B27" s="417"/>
      <c r="C27" s="438" t="s">
        <v>54</v>
      </c>
      <c r="D27" s="412"/>
      <c r="E27" s="416" t="s">
        <v>526</v>
      </c>
      <c r="F27" s="414" t="s">
        <v>566</v>
      </c>
      <c r="G27" s="415" t="s">
        <v>43</v>
      </c>
      <c r="H27" s="412"/>
      <c r="I27" s="424"/>
      <c r="J27" s="417"/>
      <c r="K27" s="434" t="s">
        <v>544</v>
      </c>
    </row>
    <row r="28" spans="1:11" s="158" customFormat="1" ht="21.75" customHeight="1" x14ac:dyDescent="0.15">
      <c r="A28" s="268" t="s">
        <v>526</v>
      </c>
      <c r="B28" s="414" t="s">
        <v>567</v>
      </c>
      <c r="C28" s="415" t="s">
        <v>43</v>
      </c>
      <c r="D28" s="412"/>
      <c r="E28" s="418" t="s">
        <v>523</v>
      </c>
      <c r="F28" s="422" t="s">
        <v>568</v>
      </c>
      <c r="G28" s="433" t="s">
        <v>43</v>
      </c>
      <c r="H28" s="412"/>
      <c r="I28" s="418" t="s">
        <v>535</v>
      </c>
      <c r="J28" s="422" t="s">
        <v>569</v>
      </c>
      <c r="K28" s="420" t="s">
        <v>12</v>
      </c>
    </row>
    <row r="29" spans="1:11" s="158" customFormat="1" ht="21.75" customHeight="1" x14ac:dyDescent="0.15">
      <c r="A29" s="431" t="s">
        <v>523</v>
      </c>
      <c r="B29" s="414" t="s">
        <v>570</v>
      </c>
      <c r="C29" s="415" t="s">
        <v>43</v>
      </c>
      <c r="D29" s="412"/>
      <c r="E29" s="424"/>
      <c r="F29" s="417"/>
      <c r="G29" s="438" t="s">
        <v>18</v>
      </c>
      <c r="H29" s="412"/>
      <c r="I29" s="424"/>
      <c r="J29" s="417"/>
      <c r="K29" s="425" t="s">
        <v>43</v>
      </c>
    </row>
    <row r="30" spans="1:11" s="158" customFormat="1" ht="21.75" customHeight="1" x14ac:dyDescent="0.15">
      <c r="A30" s="421" t="s">
        <v>526</v>
      </c>
      <c r="B30" s="422" t="s">
        <v>571</v>
      </c>
      <c r="C30" s="423" t="s">
        <v>12</v>
      </c>
      <c r="D30" s="412"/>
      <c r="E30" s="418" t="s">
        <v>523</v>
      </c>
      <c r="F30" s="422" t="s">
        <v>572</v>
      </c>
      <c r="G30" s="433" t="s">
        <v>29</v>
      </c>
      <c r="H30" s="412"/>
      <c r="I30" s="416" t="s">
        <v>535</v>
      </c>
      <c r="J30" s="414" t="s">
        <v>573</v>
      </c>
      <c r="K30" s="437" t="s">
        <v>43</v>
      </c>
    </row>
    <row r="31" spans="1:11" s="158" customFormat="1" ht="21.75" customHeight="1" x14ac:dyDescent="0.15">
      <c r="A31" s="426"/>
      <c r="B31" s="417"/>
      <c r="C31" s="427" t="s">
        <v>43</v>
      </c>
      <c r="D31" s="412"/>
      <c r="E31" s="424"/>
      <c r="F31" s="417"/>
      <c r="G31" s="438" t="s">
        <v>33</v>
      </c>
      <c r="H31" s="412"/>
      <c r="I31" s="418" t="s">
        <v>535</v>
      </c>
      <c r="J31" s="422" t="s">
        <v>574</v>
      </c>
      <c r="K31" s="420" t="s">
        <v>29</v>
      </c>
    </row>
    <row r="32" spans="1:11" s="158" customFormat="1" ht="21.75" customHeight="1" x14ac:dyDescent="0.15">
      <c r="A32" s="421" t="s">
        <v>526</v>
      </c>
      <c r="B32" s="422" t="s">
        <v>575</v>
      </c>
      <c r="C32" s="423" t="s">
        <v>43</v>
      </c>
      <c r="D32" s="412"/>
      <c r="E32" s="418" t="s">
        <v>526</v>
      </c>
      <c r="F32" s="422" t="s">
        <v>576</v>
      </c>
      <c r="G32" s="433" t="s">
        <v>43</v>
      </c>
      <c r="H32" s="412"/>
      <c r="I32" s="424"/>
      <c r="J32" s="417"/>
      <c r="K32" s="425" t="s">
        <v>43</v>
      </c>
    </row>
    <row r="33" spans="1:11" s="158" customFormat="1" ht="21.75" customHeight="1" x14ac:dyDescent="0.15">
      <c r="A33" s="426"/>
      <c r="B33" s="417"/>
      <c r="C33" s="427" t="s">
        <v>18</v>
      </c>
      <c r="D33" s="412"/>
      <c r="E33" s="424"/>
      <c r="F33" s="417"/>
      <c r="G33" s="438" t="s">
        <v>18</v>
      </c>
      <c r="H33" s="412"/>
      <c r="I33" s="416" t="s">
        <v>535</v>
      </c>
      <c r="J33" s="414" t="s">
        <v>577</v>
      </c>
      <c r="K33" s="437" t="s">
        <v>43</v>
      </c>
    </row>
    <row r="34" spans="1:11" s="158" customFormat="1" ht="21.75" customHeight="1" x14ac:dyDescent="0.15">
      <c r="A34" s="421" t="s">
        <v>535</v>
      </c>
      <c r="B34" s="422" t="s">
        <v>578</v>
      </c>
      <c r="C34" s="423" t="s">
        <v>12</v>
      </c>
      <c r="D34" s="412"/>
      <c r="E34" s="418" t="s">
        <v>526</v>
      </c>
      <c r="F34" s="422" t="s">
        <v>579</v>
      </c>
      <c r="G34" s="423" t="s">
        <v>12</v>
      </c>
      <c r="H34" s="412"/>
      <c r="I34" s="429" t="s">
        <v>580</v>
      </c>
      <c r="J34" s="446" t="s">
        <v>581</v>
      </c>
      <c r="K34" s="440" t="s">
        <v>43</v>
      </c>
    </row>
    <row r="35" spans="1:11" s="158" customFormat="1" ht="21.75" customHeight="1" x14ac:dyDescent="0.15">
      <c r="A35" s="431"/>
      <c r="B35" s="419"/>
      <c r="C35" s="432" t="s">
        <v>43</v>
      </c>
      <c r="D35" s="412"/>
      <c r="E35" s="424"/>
      <c r="F35" s="417"/>
      <c r="G35" s="427" t="s">
        <v>43</v>
      </c>
      <c r="H35" s="412"/>
      <c r="I35" s="429"/>
      <c r="J35" s="447"/>
      <c r="K35" s="448" t="s">
        <v>81</v>
      </c>
    </row>
    <row r="36" spans="1:11" s="158" customFormat="1" ht="21.75" customHeight="1" x14ac:dyDescent="0.15">
      <c r="A36" s="426"/>
      <c r="B36" s="417"/>
      <c r="C36" s="436" t="s">
        <v>18</v>
      </c>
      <c r="D36" s="412"/>
      <c r="E36" s="416" t="s">
        <v>535</v>
      </c>
      <c r="F36" s="414" t="s">
        <v>582</v>
      </c>
      <c r="G36" s="415" t="s">
        <v>43</v>
      </c>
      <c r="H36" s="412"/>
      <c r="I36" s="418" t="s">
        <v>523</v>
      </c>
      <c r="J36" s="422" t="s">
        <v>583</v>
      </c>
      <c r="K36" s="440" t="s">
        <v>12</v>
      </c>
    </row>
    <row r="37" spans="1:11" s="158" customFormat="1" ht="21.75" customHeight="1" x14ac:dyDescent="0.15">
      <c r="A37" s="431" t="s">
        <v>526</v>
      </c>
      <c r="B37" s="414" t="s">
        <v>584</v>
      </c>
      <c r="C37" s="415" t="s">
        <v>43</v>
      </c>
      <c r="D37" s="412"/>
      <c r="E37" s="418" t="s">
        <v>523</v>
      </c>
      <c r="F37" s="422" t="s">
        <v>585</v>
      </c>
      <c r="G37" s="433" t="s">
        <v>12</v>
      </c>
      <c r="H37" s="412"/>
      <c r="I37" s="429"/>
      <c r="J37" s="419"/>
      <c r="K37" s="441" t="s">
        <v>18</v>
      </c>
    </row>
    <row r="38" spans="1:11" s="158" customFormat="1" ht="21.75" customHeight="1" x14ac:dyDescent="0.15">
      <c r="A38" s="421" t="s">
        <v>523</v>
      </c>
      <c r="B38" s="422" t="s">
        <v>586</v>
      </c>
      <c r="C38" s="423" t="s">
        <v>12</v>
      </c>
      <c r="D38" s="412"/>
      <c r="E38" s="429"/>
      <c r="F38" s="419"/>
      <c r="G38" s="435" t="s">
        <v>43</v>
      </c>
      <c r="H38" s="449"/>
      <c r="I38" s="429"/>
      <c r="J38" s="419"/>
      <c r="K38" s="441" t="s">
        <v>54</v>
      </c>
    </row>
    <row r="39" spans="1:11" s="158" customFormat="1" ht="21.75" customHeight="1" x14ac:dyDescent="0.15">
      <c r="A39" s="431"/>
      <c r="B39" s="419"/>
      <c r="C39" s="435" t="s">
        <v>29</v>
      </c>
      <c r="D39" s="412"/>
      <c r="E39" s="429"/>
      <c r="F39" s="419"/>
      <c r="G39" s="435" t="s">
        <v>18</v>
      </c>
      <c r="H39" s="449"/>
      <c r="I39" s="429"/>
      <c r="J39" s="419"/>
      <c r="K39" s="448" t="s">
        <v>81</v>
      </c>
    </row>
    <row r="40" spans="1:11" s="158" customFormat="1" ht="21.75" customHeight="1" x14ac:dyDescent="0.15">
      <c r="A40" s="431"/>
      <c r="B40" s="419"/>
      <c r="C40" s="432" t="s">
        <v>43</v>
      </c>
      <c r="D40" s="412"/>
      <c r="E40" s="429"/>
      <c r="F40" s="419"/>
      <c r="G40" s="435" t="s">
        <v>81</v>
      </c>
      <c r="H40" s="449"/>
      <c r="I40" s="424"/>
      <c r="J40" s="417"/>
      <c r="K40" s="450" t="s">
        <v>544</v>
      </c>
    </row>
    <row r="41" spans="1:11" s="158" customFormat="1" ht="21.75" customHeight="1" x14ac:dyDescent="0.15">
      <c r="A41" s="426"/>
      <c r="B41" s="417"/>
      <c r="C41" s="436" t="s">
        <v>18</v>
      </c>
      <c r="D41" s="412"/>
      <c r="E41" s="424"/>
      <c r="F41" s="419"/>
      <c r="G41" s="435" t="s">
        <v>544</v>
      </c>
      <c r="H41" s="449"/>
      <c r="I41" s="451"/>
      <c r="J41" s="452"/>
      <c r="K41" s="451"/>
    </row>
    <row r="42" spans="1:11" s="158" customFormat="1" ht="21.75" customHeight="1" x14ac:dyDescent="0.15">
      <c r="A42" s="268" t="s">
        <v>526</v>
      </c>
      <c r="B42" s="414" t="s">
        <v>587</v>
      </c>
      <c r="C42" s="415" t="s">
        <v>43</v>
      </c>
      <c r="D42" s="412"/>
      <c r="E42" s="418" t="s">
        <v>526</v>
      </c>
      <c r="F42" s="422" t="s">
        <v>588</v>
      </c>
      <c r="G42" s="423" t="s">
        <v>12</v>
      </c>
      <c r="H42" s="449"/>
      <c r="I42" s="451"/>
      <c r="J42" s="452"/>
      <c r="K42" s="451"/>
    </row>
    <row r="43" spans="1:11" s="158" customFormat="1" ht="21.75" customHeight="1" x14ac:dyDescent="0.15">
      <c r="A43" s="268" t="s">
        <v>526</v>
      </c>
      <c r="B43" s="414" t="s">
        <v>589</v>
      </c>
      <c r="C43" s="415" t="s">
        <v>43</v>
      </c>
      <c r="D43" s="412"/>
      <c r="E43" s="424"/>
      <c r="F43" s="417"/>
      <c r="G43" s="427" t="s">
        <v>43</v>
      </c>
      <c r="H43" s="449"/>
      <c r="I43" s="451"/>
      <c r="J43" s="452"/>
      <c r="K43" s="451"/>
    </row>
    <row r="44" spans="1:11" s="158" customFormat="1" ht="21.75" customHeight="1" x14ac:dyDescent="0.15">
      <c r="A44" s="421" t="s">
        <v>523</v>
      </c>
      <c r="B44" s="422" t="s">
        <v>590</v>
      </c>
      <c r="C44" s="420" t="s">
        <v>12</v>
      </c>
      <c r="D44" s="453"/>
      <c r="E44" s="418" t="s">
        <v>535</v>
      </c>
      <c r="F44" s="422" t="s">
        <v>591</v>
      </c>
      <c r="G44" s="423" t="s">
        <v>12</v>
      </c>
      <c r="H44" s="449"/>
      <c r="I44" s="451"/>
      <c r="J44" s="452"/>
      <c r="K44" s="451"/>
    </row>
    <row r="45" spans="1:11" s="158" customFormat="1" ht="21.75" customHeight="1" x14ac:dyDescent="0.15">
      <c r="A45" s="431"/>
      <c r="B45" s="419"/>
      <c r="C45" s="441" t="s">
        <v>18</v>
      </c>
      <c r="D45" s="451"/>
      <c r="E45" s="424"/>
      <c r="F45" s="417"/>
      <c r="G45" s="425" t="s">
        <v>43</v>
      </c>
      <c r="H45" s="451"/>
      <c r="I45" s="451"/>
      <c r="J45" s="452"/>
      <c r="K45" s="451"/>
    </row>
    <row r="46" spans="1:11" s="158" customFormat="1" ht="21.75" customHeight="1" x14ac:dyDescent="0.15">
      <c r="A46" s="426"/>
      <c r="B46" s="417"/>
      <c r="C46" s="454" t="s">
        <v>54</v>
      </c>
      <c r="D46" s="451"/>
      <c r="E46" s="455"/>
      <c r="F46" s="456"/>
      <c r="G46" s="457"/>
      <c r="H46" s="451"/>
      <c r="I46" s="451"/>
      <c r="J46" s="452"/>
      <c r="K46" s="451"/>
    </row>
    <row r="47" spans="1:11" ht="13.5" customHeight="1" x14ac:dyDescent="0.15">
      <c r="A47" s="458"/>
      <c r="B47" s="459"/>
      <c r="C47" s="459"/>
      <c r="E47" s="455"/>
      <c r="I47" s="451"/>
      <c r="J47" s="452"/>
      <c r="K47" s="451"/>
    </row>
  </sheetData>
  <mergeCells count="8">
    <mergeCell ref="A1:F1"/>
    <mergeCell ref="H2:K2"/>
    <mergeCell ref="A4:B5"/>
    <mergeCell ref="C4:C5"/>
    <mergeCell ref="E4:F5"/>
    <mergeCell ref="G4:G5"/>
    <mergeCell ref="I4:J5"/>
    <mergeCell ref="K4:K5"/>
  </mergeCells>
  <phoneticPr fontId="3"/>
  <printOptions horizontalCentered="1"/>
  <pageMargins left="0.78740157480314965" right="0.78740157480314965" top="0.70866141732283472" bottom="0.98425196850393704" header="0.51181102362204722" footer="0.51181102362204722"/>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vt:lpstr>
      <vt:lpstr>2015年度入学生用</vt:lpstr>
      <vt:lpstr>【参考】学習・教育到達目標対応表（共通科目）</vt:lpstr>
      <vt:lpstr>【参考】学習・教育到達目標対応表（専門科目）</vt:lpstr>
      <vt:lpstr>【記入例】!Print_Area</vt:lpstr>
      <vt:lpstr>'【参考】学習・教育到達目標対応表（専門科目）'!Print_Area</vt:lpstr>
      <vt:lpstr>'2015年度入学生用'!Print_Area</vt:lpstr>
      <vt:lpstr>'【参考】学習・教育到達目標対応表（共通科目）'!Print_Titles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中里敬子(Nakazato Keiko)</dc:creator>
  <cp:lastModifiedBy>中里敬子(Nakazato Keiko)</cp:lastModifiedBy>
  <cp:lastPrinted>2017-03-23T01:58:06Z</cp:lastPrinted>
  <dcterms:created xsi:type="dcterms:W3CDTF">2016-09-05T01:35:31Z</dcterms:created>
  <dcterms:modified xsi:type="dcterms:W3CDTF">2017-03-27T07:11:40Z</dcterms:modified>
</cp:coreProperties>
</file>