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win\デスクトップ\JABEE（機能）\★★応用コース★★\2017年度\達成度総合評価表\"/>
    </mc:Choice>
  </mc:AlternateContent>
  <bookViews>
    <workbookView xWindow="0" yWindow="0" windowWidth="18990" windowHeight="10725" tabRatio="765" activeTab="1"/>
  </bookViews>
  <sheets>
    <sheet name="【記入例】" sheetId="10" r:id="rId1"/>
    <sheet name="2014年度 入学生用" sheetId="3" r:id="rId2"/>
    <sheet name="【参考】学習・教育到達目標対応表（共通科目）" sheetId="11" r:id="rId3"/>
    <sheet name="【参考】学習・教育到達目標対応表（専門科目）" sheetId="7" r:id="rId4"/>
  </sheets>
  <definedNames>
    <definedName name="_xlnm._FilterDatabase" localSheetId="2" hidden="1">'【参考】学習・教育到達目標対応表（共通科目）'!$A$4:$G$231</definedName>
    <definedName name="_xlnm.Print_Area" localSheetId="0">【記入例】!$A$1:$AS$64</definedName>
    <definedName name="_xlnm.Print_Area" localSheetId="3">'【参考】学習・教育到達目標対応表（専門科目）'!$A$1:$K$46</definedName>
    <definedName name="_xlnm.Print_Area" localSheetId="1">'2014年度 入学生用'!$A$1:$AS$68</definedName>
    <definedName name="_xlnm.Print_Titles" localSheetId="2">'【参考】学習・教育到達目標対応表（共通科目）'!$2:$4</definedName>
    <definedName name="あ" localSheetId="0">#REF!</definedName>
    <definedName name="あ" localSheetId="1">#REF!</definedName>
    <definedName name="あ">#REF!</definedName>
    <definedName name="シー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6" i="10" l="1"/>
  <c r="R154" i="10"/>
  <c r="AN144" i="10"/>
  <c r="AN143" i="10"/>
  <c r="AN142" i="10"/>
  <c r="AN141" i="10"/>
  <c r="AN140" i="10"/>
  <c r="AN119" i="10"/>
  <c r="AN117" i="10"/>
  <c r="R94" i="10"/>
  <c r="K60" i="10"/>
  <c r="J60" i="10"/>
  <c r="AH59" i="10"/>
  <c r="K59" i="10"/>
  <c r="J59" i="10"/>
  <c r="AH58" i="10"/>
  <c r="K58" i="10"/>
  <c r="J58" i="10"/>
  <c r="AH57" i="10"/>
  <c r="K57" i="10"/>
  <c r="J57" i="10"/>
  <c r="AH56" i="10"/>
  <c r="K56" i="10"/>
  <c r="J56" i="10"/>
  <c r="AH55" i="10"/>
  <c r="K55" i="10"/>
  <c r="J55" i="10"/>
  <c r="AH54" i="10"/>
  <c r="K54" i="10"/>
  <c r="J54" i="10"/>
  <c r="AH53" i="10"/>
  <c r="K53" i="10"/>
  <c r="J53" i="10"/>
  <c r="AH52" i="10"/>
  <c r="K52" i="10"/>
  <c r="J52" i="10"/>
  <c r="AH51" i="10"/>
  <c r="K51" i="10"/>
  <c r="J51" i="10"/>
  <c r="AH50" i="10"/>
  <c r="K50" i="10"/>
  <c r="J50" i="10"/>
  <c r="AH49" i="10"/>
  <c r="K49" i="10"/>
  <c r="J49" i="10"/>
  <c r="AH48" i="10"/>
  <c r="K48" i="10"/>
  <c r="J48" i="10"/>
  <c r="AH47" i="10"/>
  <c r="K47" i="10"/>
  <c r="J47" i="10"/>
  <c r="AH46" i="10"/>
  <c r="K46" i="10"/>
  <c r="J46" i="10"/>
  <c r="AH45" i="10"/>
  <c r="K45" i="10"/>
  <c r="J45" i="10"/>
  <c r="AH44" i="10"/>
  <c r="K44" i="10"/>
  <c r="J44" i="10"/>
  <c r="AH43" i="10"/>
  <c r="AI43" i="10" s="1"/>
  <c r="K43" i="10"/>
  <c r="J43" i="10"/>
  <c r="R179" i="10" s="1"/>
  <c r="AH42" i="10"/>
  <c r="AG42" i="10"/>
  <c r="K42" i="10"/>
  <c r="J42" i="10"/>
  <c r="AP41" i="10"/>
  <c r="AH41" i="10"/>
  <c r="AG41" i="10"/>
  <c r="K41" i="10"/>
  <c r="J41" i="10"/>
  <c r="AG40" i="10"/>
  <c r="AN188" i="10" s="1"/>
  <c r="AF40" i="10"/>
  <c r="K40" i="10"/>
  <c r="J40" i="10"/>
  <c r="AH39" i="10"/>
  <c r="AG39" i="10"/>
  <c r="K39" i="10"/>
  <c r="J39" i="10"/>
  <c r="AH38" i="10"/>
  <c r="AG38" i="10"/>
  <c r="K38" i="10"/>
  <c r="J38" i="10"/>
  <c r="AH37" i="10"/>
  <c r="AI34" i="10" s="1"/>
  <c r="AG37" i="10"/>
  <c r="K37" i="10"/>
  <c r="J37" i="10"/>
  <c r="AP36" i="10"/>
  <c r="AH36" i="10"/>
  <c r="AG36" i="10"/>
  <c r="K36" i="10"/>
  <c r="J36" i="10"/>
  <c r="AH35" i="10"/>
  <c r="AG35" i="10"/>
  <c r="K35" i="10"/>
  <c r="J35" i="10"/>
  <c r="AH34" i="10"/>
  <c r="AG34" i="10"/>
  <c r="K34" i="10"/>
  <c r="J34" i="10"/>
  <c r="AG33" i="10"/>
  <c r="AF33" i="10"/>
  <c r="K33" i="10"/>
  <c r="J33" i="10"/>
  <c r="AH32" i="10"/>
  <c r="AG32" i="10"/>
  <c r="K32" i="10"/>
  <c r="J32" i="10"/>
  <c r="AG31" i="10"/>
  <c r="AN130" i="10" s="1"/>
  <c r="AF31" i="10"/>
  <c r="K31" i="10"/>
  <c r="J31" i="10"/>
  <c r="AG30" i="10"/>
  <c r="AF30" i="10"/>
  <c r="K30" i="10"/>
  <c r="J30" i="10"/>
  <c r="AH29" i="10"/>
  <c r="AG29" i="10"/>
  <c r="K29" i="10"/>
  <c r="J29" i="10"/>
  <c r="AH28" i="10"/>
  <c r="AG28" i="10"/>
  <c r="K28" i="10"/>
  <c r="J28" i="10"/>
  <c r="AH27" i="10"/>
  <c r="AG27" i="10"/>
  <c r="K27" i="10"/>
  <c r="J27" i="10"/>
  <c r="AH26" i="10"/>
  <c r="AI24" i="10" s="1"/>
  <c r="AG26" i="10"/>
  <c r="K26" i="10"/>
  <c r="J26" i="10"/>
  <c r="AH25" i="10"/>
  <c r="AG25" i="10"/>
  <c r="K25" i="10"/>
  <c r="J25" i="10"/>
  <c r="R167" i="10" s="1"/>
  <c r="AG24" i="10"/>
  <c r="AN131" i="10" s="1"/>
  <c r="AF24" i="10"/>
  <c r="K24" i="10"/>
  <c r="J24" i="10"/>
  <c r="AH23" i="10"/>
  <c r="AG23" i="10"/>
  <c r="K23" i="10"/>
  <c r="J23" i="10"/>
  <c r="AH22" i="10"/>
  <c r="AG22" i="10"/>
  <c r="K22" i="10"/>
  <c r="J22" i="10"/>
  <c r="R169" i="10" s="1"/>
  <c r="AH21" i="10"/>
  <c r="AG21" i="10"/>
  <c r="AN120" i="10" s="1"/>
  <c r="K21" i="10"/>
  <c r="L21" i="10" s="1"/>
  <c r="J21" i="10"/>
  <c r="AH20" i="10"/>
  <c r="AG20" i="10"/>
  <c r="AP22" i="10" s="1"/>
  <c r="K20" i="10"/>
  <c r="J20" i="10"/>
  <c r="AH19" i="10"/>
  <c r="AG19" i="10"/>
  <c r="S19" i="10"/>
  <c r="K19" i="10"/>
  <c r="J19" i="10"/>
  <c r="R157" i="10" s="1"/>
  <c r="AH18" i="10"/>
  <c r="AP18" i="10" s="1"/>
  <c r="AG18" i="10"/>
  <c r="K18" i="10"/>
  <c r="J18" i="10"/>
  <c r="R145" i="10" s="1"/>
  <c r="AH17" i="10"/>
  <c r="AG17" i="10"/>
  <c r="K17" i="10"/>
  <c r="J17" i="10"/>
  <c r="AH16" i="10"/>
  <c r="AG16" i="10"/>
  <c r="K16" i="10"/>
  <c r="J16" i="10"/>
  <c r="AH15" i="10"/>
  <c r="AG15" i="10"/>
  <c r="L15" i="10"/>
  <c r="K15" i="10"/>
  <c r="J15" i="10"/>
  <c r="AH14" i="10"/>
  <c r="AG14" i="10"/>
  <c r="AN108" i="10" s="1"/>
  <c r="K14" i="10"/>
  <c r="J14" i="10"/>
  <c r="AH13" i="10"/>
  <c r="AG13" i="10"/>
  <c r="AN107" i="10" s="1"/>
  <c r="S13" i="10"/>
  <c r="L13" i="10"/>
  <c r="K13" i="10"/>
  <c r="J13" i="10"/>
  <c r="AH12" i="10"/>
  <c r="AG12" i="10"/>
  <c r="K12" i="10"/>
  <c r="J12" i="10"/>
  <c r="AH11" i="10"/>
  <c r="AG11" i="10"/>
  <c r="K11" i="10"/>
  <c r="J11" i="10"/>
  <c r="S11" i="10" s="1"/>
  <c r="AH10" i="10"/>
  <c r="AG10" i="10"/>
  <c r="K10" i="10"/>
  <c r="J10" i="10"/>
  <c r="AH9" i="10"/>
  <c r="AG9" i="10"/>
  <c r="S9" i="10"/>
  <c r="K9" i="10"/>
  <c r="J9" i="10"/>
  <c r="AH8" i="10"/>
  <c r="AG8" i="10"/>
  <c r="K8" i="10"/>
  <c r="J8" i="10"/>
  <c r="AH7" i="10"/>
  <c r="AG7" i="10"/>
  <c r="K7" i="10"/>
  <c r="J7" i="10"/>
  <c r="AI6" i="10"/>
  <c r="AH6" i="10"/>
  <c r="AG6" i="10"/>
  <c r="K6" i="10"/>
  <c r="L6" i="10" s="1"/>
  <c r="J6" i="10"/>
  <c r="AN95" i="10" l="1"/>
  <c r="AN93" i="10"/>
  <c r="R133" i="10"/>
  <c r="R132" i="10"/>
  <c r="R131" i="10"/>
  <c r="R130" i="10"/>
  <c r="R129" i="10"/>
  <c r="AP30" i="10"/>
  <c r="AN156" i="10"/>
  <c r="AN155" i="10"/>
  <c r="AN154" i="10"/>
  <c r="AN153" i="10"/>
  <c r="AN152" i="10"/>
  <c r="AF62" i="10"/>
  <c r="AN94" i="10"/>
  <c r="AN104" i="10"/>
  <c r="AN106" i="10"/>
  <c r="AN128" i="10"/>
  <c r="AN132" i="10"/>
  <c r="R95" i="10"/>
  <c r="R93" i="10"/>
  <c r="AP11" i="10"/>
  <c r="R121" i="10"/>
  <c r="R120" i="10"/>
  <c r="R119" i="10"/>
  <c r="R118" i="10"/>
  <c r="R117" i="10"/>
  <c r="R144" i="10"/>
  <c r="R143" i="10"/>
  <c r="R142" i="10"/>
  <c r="R141" i="10"/>
  <c r="S17" i="10"/>
  <c r="R168" i="10"/>
  <c r="AN168" i="10"/>
  <c r="AN167" i="10"/>
  <c r="AN166" i="10"/>
  <c r="AN165" i="10"/>
  <c r="AN164" i="10"/>
  <c r="AN192" i="10"/>
  <c r="AN191" i="10"/>
  <c r="AN190" i="10"/>
  <c r="AN193" i="10" s="1"/>
  <c r="AN189" i="10"/>
  <c r="AN180" i="10"/>
  <c r="AN178" i="10"/>
  <c r="AN176" i="10"/>
  <c r="AN177" i="10"/>
  <c r="AP38" i="10"/>
  <c r="R92" i="10"/>
  <c r="AN92" i="10"/>
  <c r="R96" i="10"/>
  <c r="AN96" i="10"/>
  <c r="AN105" i="10"/>
  <c r="AN116" i="10"/>
  <c r="AN118" i="10"/>
  <c r="AN129" i="10"/>
  <c r="AN145" i="10"/>
  <c r="AO140" i="10"/>
  <c r="R165" i="10"/>
  <c r="AN179" i="10"/>
  <c r="AO188" i="10"/>
  <c r="R109" i="10"/>
  <c r="R108" i="10"/>
  <c r="R107" i="10"/>
  <c r="R106" i="10"/>
  <c r="R105" i="10"/>
  <c r="S25" i="10"/>
  <c r="R180" i="10"/>
  <c r="R178" i="10"/>
  <c r="R153" i="10"/>
  <c r="R155" i="10"/>
  <c r="R166" i="10"/>
  <c r="R177" i="10"/>
  <c r="R181" i="10"/>
  <c r="AP189" i="10" l="1"/>
  <c r="AO190" i="10" s="1"/>
  <c r="AP188" i="10"/>
  <c r="AO189" i="10" s="1"/>
  <c r="R97" i="10"/>
  <c r="S92" i="10"/>
  <c r="AN181" i="10"/>
  <c r="AO176" i="10"/>
  <c r="R146" i="10"/>
  <c r="S141" i="10"/>
  <c r="R122" i="10"/>
  <c r="S117" i="10"/>
  <c r="S177" i="10"/>
  <c r="U177" i="10" s="1"/>
  <c r="R182" i="10"/>
  <c r="R170" i="10"/>
  <c r="S165" i="10"/>
  <c r="AN157" i="10"/>
  <c r="AO152" i="10"/>
  <c r="R134" i="10"/>
  <c r="S129" i="10"/>
  <c r="R158" i="10"/>
  <c r="S153" i="10"/>
  <c r="R110" i="10"/>
  <c r="S105" i="10"/>
  <c r="AP140" i="10"/>
  <c r="AO141" i="10" s="1"/>
  <c r="AP141" i="10"/>
  <c r="AO142" i="10" s="1"/>
  <c r="AP147" i="10" s="1"/>
  <c r="AO32" i="10" s="1"/>
  <c r="AO116" i="10"/>
  <c r="AN121" i="10"/>
  <c r="AO92" i="10"/>
  <c r="AN97" i="10"/>
  <c r="AN169" i="10"/>
  <c r="AO164" i="10"/>
  <c r="AO128" i="10"/>
  <c r="AN133" i="10"/>
  <c r="AO104" i="10"/>
  <c r="AN109" i="10"/>
  <c r="J58" i="3"/>
  <c r="K58" i="3"/>
  <c r="J59" i="3"/>
  <c r="K59" i="3"/>
  <c r="J60" i="3"/>
  <c r="K60" i="3"/>
  <c r="J44" i="3"/>
  <c r="K44" i="3"/>
  <c r="J45" i="3"/>
  <c r="K45" i="3"/>
  <c r="R189" i="10" l="1"/>
  <c r="AP164" i="10"/>
  <c r="AO165" i="10" s="1"/>
  <c r="AP142" i="10"/>
  <c r="AO143" i="10" s="1"/>
  <c r="T106" i="10"/>
  <c r="S107" i="10" s="1"/>
  <c r="T112" i="10" s="1"/>
  <c r="T105" i="10"/>
  <c r="S106" i="10" s="1"/>
  <c r="T130" i="10"/>
  <c r="S131" i="10" s="1"/>
  <c r="T136" i="10" s="1"/>
  <c r="R15" i="10" s="1"/>
  <c r="T129" i="10"/>
  <c r="S130" i="10" s="1"/>
  <c r="AP152" i="10"/>
  <c r="AO153" i="10" s="1"/>
  <c r="T165" i="10"/>
  <c r="S166" i="10" s="1"/>
  <c r="AP190" i="10"/>
  <c r="AO191" i="10" s="1"/>
  <c r="AP195" i="10"/>
  <c r="AP104" i="10"/>
  <c r="AO105" i="10" s="1"/>
  <c r="AP128" i="10"/>
  <c r="AO129" i="10" s="1"/>
  <c r="AP129" i="10"/>
  <c r="AO130" i="10" s="1"/>
  <c r="AP135" i="10" s="1"/>
  <c r="AP92" i="10"/>
  <c r="AO93" i="10" s="1"/>
  <c r="AP116" i="10"/>
  <c r="AO117" i="10" s="1"/>
  <c r="T153" i="10"/>
  <c r="S154" i="10" s="1"/>
  <c r="T177" i="10"/>
  <c r="S178" i="10" s="1"/>
  <c r="U178" i="10" s="1"/>
  <c r="R190" i="10" s="1"/>
  <c r="T117" i="10"/>
  <c r="S118" i="10" s="1"/>
  <c r="T142" i="10"/>
  <c r="S143" i="10" s="1"/>
  <c r="T141" i="10"/>
  <c r="S142" i="10" s="1"/>
  <c r="T148" i="10" s="1"/>
  <c r="AP176" i="10"/>
  <c r="AO177" i="10" s="1"/>
  <c r="AP177" i="10"/>
  <c r="AO178" i="10" s="1"/>
  <c r="T92" i="10"/>
  <c r="S93" i="10" s="1"/>
  <c r="K14" i="3"/>
  <c r="J14" i="3"/>
  <c r="T184" i="10" l="1"/>
  <c r="AP93" i="10"/>
  <c r="AO94" i="10" s="1"/>
  <c r="AP99" i="10" s="1"/>
  <c r="AP130" i="10"/>
  <c r="AO131" i="10" s="1"/>
  <c r="AO133" i="10" s="1"/>
  <c r="AO31" i="10" s="1"/>
  <c r="AR32" i="10" s="1"/>
  <c r="AP105" i="10"/>
  <c r="AO106" i="10" s="1"/>
  <c r="AP191" i="10"/>
  <c r="AO192" i="10" s="1"/>
  <c r="AO193" i="10" s="1"/>
  <c r="AO42" i="10" s="1"/>
  <c r="AR42" i="10" s="1"/>
  <c r="T93" i="10"/>
  <c r="S94" i="10" s="1"/>
  <c r="T99" i="10"/>
  <c r="AP178" i="10"/>
  <c r="AO179" i="10" s="1"/>
  <c r="AP179" i="10" s="1"/>
  <c r="AO180" i="10" s="1"/>
  <c r="AP180" i="10" s="1"/>
  <c r="AP183" i="10"/>
  <c r="T143" i="10"/>
  <c r="S144" i="10" s="1"/>
  <c r="T118" i="10"/>
  <c r="S119" i="10" s="1"/>
  <c r="T124" i="10"/>
  <c r="T179" i="10"/>
  <c r="S180" i="10" s="1"/>
  <c r="U180" i="10" s="1"/>
  <c r="R192" i="10" s="1"/>
  <c r="T178" i="10"/>
  <c r="S179" i="10" s="1"/>
  <c r="U179" i="10" s="1"/>
  <c r="R191" i="10" s="1"/>
  <c r="T154" i="10"/>
  <c r="S155" i="10" s="1"/>
  <c r="AO145" i="10"/>
  <c r="AP117" i="10"/>
  <c r="AO118" i="10" s="1"/>
  <c r="AP123" i="10"/>
  <c r="AP94" i="10"/>
  <c r="AO95" i="10" s="1"/>
  <c r="AP98" i="10" s="1"/>
  <c r="AO11" i="10" s="1"/>
  <c r="AP95" i="10"/>
  <c r="AO96" i="10" s="1"/>
  <c r="AP131" i="10"/>
  <c r="AO132" i="10" s="1"/>
  <c r="AP132" i="10" s="1"/>
  <c r="AP111" i="10"/>
  <c r="AP106" i="10"/>
  <c r="AO107" i="10" s="1"/>
  <c r="AP192" i="10"/>
  <c r="T166" i="10"/>
  <c r="S167" i="10" s="1"/>
  <c r="T169" i="10" s="1"/>
  <c r="T168" i="10"/>
  <c r="S169" i="10" s="1"/>
  <c r="T167" i="10"/>
  <c r="S168" i="10" s="1"/>
  <c r="AP153" i="10"/>
  <c r="AO154" i="10" s="1"/>
  <c r="T131" i="10"/>
  <c r="S132" i="10" s="1"/>
  <c r="T132" i="10" s="1"/>
  <c r="S133" i="10" s="1"/>
  <c r="T133" i="10" s="1"/>
  <c r="T107" i="10"/>
  <c r="S108" i="10" s="1"/>
  <c r="AP143" i="10"/>
  <c r="AO144" i="10" s="1"/>
  <c r="AP144" i="10" s="1"/>
  <c r="AP165" i="10"/>
  <c r="AO166" i="10" s="1"/>
  <c r="AP166" i="10" s="1"/>
  <c r="AO167" i="10" s="1"/>
  <c r="T144" i="10"/>
  <c r="S145" i="10" s="1"/>
  <c r="T145" i="10" s="1"/>
  <c r="T119" i="10"/>
  <c r="S120" i="10" s="1"/>
  <c r="S189" i="10"/>
  <c r="AP194" i="10"/>
  <c r="AO41" i="10" s="1"/>
  <c r="AH38" i="3"/>
  <c r="AH37" i="3"/>
  <c r="AH36" i="3"/>
  <c r="AH35" i="3"/>
  <c r="AH34" i="3"/>
  <c r="AP167" i="10" l="1"/>
  <c r="AO168" i="10" s="1"/>
  <c r="AO169" i="10" s="1"/>
  <c r="AO37" i="10" s="1"/>
  <c r="Y98" i="10"/>
  <c r="AQ41" i="10"/>
  <c r="Y96" i="10"/>
  <c r="AQ31" i="10"/>
  <c r="T120" i="10"/>
  <c r="S121" i="10" s="1"/>
  <c r="S122" i="10" s="1"/>
  <c r="R14" i="10" s="1"/>
  <c r="U14" i="10" s="1"/>
  <c r="AP168" i="10"/>
  <c r="S134" i="10"/>
  <c r="AP159" i="10"/>
  <c r="AO33" i="10" s="1"/>
  <c r="AP154" i="10"/>
  <c r="AO155" i="10" s="1"/>
  <c r="AP107" i="10"/>
  <c r="AO108" i="10" s="1"/>
  <c r="AP110" i="10" s="1"/>
  <c r="AO18" i="10" s="1"/>
  <c r="AP134" i="10"/>
  <c r="AO30" i="10" s="1"/>
  <c r="AO97" i="10"/>
  <c r="AO12" i="10" s="1"/>
  <c r="AP96" i="10"/>
  <c r="AP118" i="10"/>
  <c r="AO119" i="10" s="1"/>
  <c r="AP119" i="10" s="1"/>
  <c r="AO120" i="10" s="1"/>
  <c r="AP146" i="10"/>
  <c r="T135" i="10"/>
  <c r="AP170" i="10"/>
  <c r="AO36" i="10" s="1"/>
  <c r="AP182" i="10"/>
  <c r="AO38" i="10" s="1"/>
  <c r="T190" i="10"/>
  <c r="S191" i="10" s="1"/>
  <c r="T191" i="10" s="1"/>
  <c r="S192" i="10" s="1"/>
  <c r="T189" i="10"/>
  <c r="S190" i="10" s="1"/>
  <c r="T192" i="10" s="1"/>
  <c r="T121" i="10"/>
  <c r="T171" i="10"/>
  <c r="R25" i="10" s="1"/>
  <c r="T155" i="10"/>
  <c r="S156" i="10" s="1"/>
  <c r="T160" i="10"/>
  <c r="T147" i="10"/>
  <c r="R17" i="10" s="1"/>
  <c r="AO181" i="10"/>
  <c r="AO39" i="10" s="1"/>
  <c r="T94" i="10"/>
  <c r="S95" i="10" s="1"/>
  <c r="AP171" i="10"/>
  <c r="T108" i="10"/>
  <c r="S109" i="10" s="1"/>
  <c r="T109" i="10" s="1"/>
  <c r="T172" i="10"/>
  <c r="AP108" i="10"/>
  <c r="T180" i="10"/>
  <c r="S170" i="10"/>
  <c r="R26" i="10" s="1"/>
  <c r="AO109" i="10"/>
  <c r="AO19" i="10" s="1"/>
  <c r="S146" i="10"/>
  <c r="R18" i="10" s="1"/>
  <c r="Y92" i="10" l="1"/>
  <c r="T13" i="10"/>
  <c r="S59" i="10"/>
  <c r="AP122" i="10"/>
  <c r="AO22" i="10" s="1"/>
  <c r="AO121" i="10"/>
  <c r="AO23" i="10" s="1"/>
  <c r="S181" i="10"/>
  <c r="S46" i="10"/>
  <c r="AP155" i="10"/>
  <c r="AO156" i="10" s="1"/>
  <c r="AO157" i="10"/>
  <c r="T95" i="10"/>
  <c r="S96" i="10" s="1"/>
  <c r="S97" i="10" s="1"/>
  <c r="R10" i="10" s="1"/>
  <c r="T111" i="10"/>
  <c r="R11" i="10" s="1"/>
  <c r="T123" i="10"/>
  <c r="R13" i="10" s="1"/>
  <c r="T196" i="10"/>
  <c r="AP158" i="10"/>
  <c r="AP120" i="10"/>
  <c r="AR23" i="10"/>
  <c r="AR39" i="10"/>
  <c r="S110" i="10"/>
  <c r="R12" i="10" s="1"/>
  <c r="U12" i="10" s="1"/>
  <c r="AP156" i="10"/>
  <c r="T156" i="10"/>
  <c r="S157" i="10" s="1"/>
  <c r="S158" i="10" s="1"/>
  <c r="R20" i="10" s="1"/>
  <c r="U20" i="10" s="1"/>
  <c r="T19" i="10" l="1"/>
  <c r="Y93" i="10"/>
  <c r="Y91" i="10"/>
  <c r="T11" i="10"/>
  <c r="Y95" i="10"/>
  <c r="AQ22" i="10"/>
  <c r="T157" i="10"/>
  <c r="T98" i="10"/>
  <c r="R9" i="10" s="1"/>
  <c r="T96" i="10"/>
  <c r="U181" i="10"/>
  <c r="S182" i="10"/>
  <c r="R47" i="10" s="1"/>
  <c r="T181" i="10"/>
  <c r="T183" i="10"/>
  <c r="R46" i="10" s="1"/>
  <c r="Y97" i="10"/>
  <c r="AQ38" i="10"/>
  <c r="T159" i="10"/>
  <c r="R19" i="10" s="1"/>
  <c r="R193" i="10" l="1"/>
  <c r="U182" i="10"/>
  <c r="K65" i="3"/>
  <c r="J65" i="3"/>
  <c r="AH59" i="3"/>
  <c r="K64" i="3"/>
  <c r="J64" i="3"/>
  <c r="AH58" i="3"/>
  <c r="K63" i="3"/>
  <c r="J63" i="3"/>
  <c r="AH57" i="3"/>
  <c r="K62" i="3"/>
  <c r="J62" i="3"/>
  <c r="AH56" i="3"/>
  <c r="K61" i="3"/>
  <c r="J61" i="3"/>
  <c r="AH55" i="3"/>
  <c r="K57" i="3"/>
  <c r="J57" i="3"/>
  <c r="AH54" i="3"/>
  <c r="K56" i="3"/>
  <c r="J56" i="3"/>
  <c r="AH53" i="3"/>
  <c r="K55" i="3"/>
  <c r="J55" i="3"/>
  <c r="AH52" i="3"/>
  <c r="K54" i="3"/>
  <c r="J54" i="3"/>
  <c r="AH51" i="3"/>
  <c r="K53" i="3"/>
  <c r="J53" i="3"/>
  <c r="AH50" i="3"/>
  <c r="K52" i="3"/>
  <c r="J52" i="3"/>
  <c r="AH49" i="3"/>
  <c r="K51" i="3"/>
  <c r="J51" i="3"/>
  <c r="AH48" i="3"/>
  <c r="K50" i="3"/>
  <c r="J50" i="3"/>
  <c r="AH47" i="3"/>
  <c r="K49" i="3"/>
  <c r="J49" i="3"/>
  <c r="AH46" i="3"/>
  <c r="K48" i="3"/>
  <c r="J48" i="3"/>
  <c r="AH45" i="3"/>
  <c r="K47" i="3"/>
  <c r="J47" i="3"/>
  <c r="AH44" i="3"/>
  <c r="K46" i="3"/>
  <c r="J46" i="3"/>
  <c r="AH43" i="3"/>
  <c r="K43" i="3"/>
  <c r="J43" i="3"/>
  <c r="AH42" i="3"/>
  <c r="AG42" i="3"/>
  <c r="K42" i="3"/>
  <c r="J42" i="3"/>
  <c r="AH41" i="3"/>
  <c r="AG41" i="3"/>
  <c r="K41" i="3"/>
  <c r="J41" i="3"/>
  <c r="AF40" i="3"/>
  <c r="AG40" i="3" s="1"/>
  <c r="K40" i="3"/>
  <c r="J40" i="3"/>
  <c r="AH39" i="3"/>
  <c r="AG39" i="3"/>
  <c r="K39" i="3"/>
  <c r="J39" i="3"/>
  <c r="AG38" i="3"/>
  <c r="K38" i="3"/>
  <c r="J38" i="3"/>
  <c r="AG37" i="3"/>
  <c r="K37" i="3"/>
  <c r="J37" i="3"/>
  <c r="AG36" i="3"/>
  <c r="K36" i="3"/>
  <c r="J36" i="3"/>
  <c r="AG35" i="3"/>
  <c r="K35" i="3"/>
  <c r="J35" i="3"/>
  <c r="AG34" i="3"/>
  <c r="K34" i="3"/>
  <c r="J34" i="3"/>
  <c r="AF33" i="3"/>
  <c r="AG33" i="3" s="1"/>
  <c r="K33" i="3"/>
  <c r="J33" i="3"/>
  <c r="AH32" i="3"/>
  <c r="AG32" i="3"/>
  <c r="K32" i="3"/>
  <c r="J32" i="3"/>
  <c r="AF31" i="3"/>
  <c r="AG31" i="3" s="1"/>
  <c r="K31" i="3"/>
  <c r="J31" i="3"/>
  <c r="AF30" i="3"/>
  <c r="AG30" i="3" s="1"/>
  <c r="K30" i="3"/>
  <c r="J30" i="3"/>
  <c r="AH29" i="3"/>
  <c r="AG29" i="3"/>
  <c r="K29" i="3"/>
  <c r="J29" i="3"/>
  <c r="AH28" i="3"/>
  <c r="AG28" i="3"/>
  <c r="K28" i="3"/>
  <c r="J28" i="3"/>
  <c r="AH27" i="3"/>
  <c r="AG27" i="3"/>
  <c r="K27" i="3"/>
  <c r="J27" i="3"/>
  <c r="AH26" i="3"/>
  <c r="AG26" i="3"/>
  <c r="K26" i="3"/>
  <c r="J26" i="3"/>
  <c r="AH25" i="3"/>
  <c r="AG25" i="3"/>
  <c r="K25" i="3"/>
  <c r="J25" i="3"/>
  <c r="AF24" i="3"/>
  <c r="AG24" i="3" s="1"/>
  <c r="K24" i="3"/>
  <c r="J24" i="3"/>
  <c r="AH23" i="3"/>
  <c r="AG23" i="3"/>
  <c r="K23" i="3"/>
  <c r="J23" i="3"/>
  <c r="AH22" i="3"/>
  <c r="AG22" i="3"/>
  <c r="K22" i="3"/>
  <c r="J22" i="3"/>
  <c r="AH21" i="3"/>
  <c r="AG21" i="3"/>
  <c r="K21" i="3"/>
  <c r="J21" i="3"/>
  <c r="AH20" i="3"/>
  <c r="AG20" i="3"/>
  <c r="K20" i="3"/>
  <c r="J20" i="3"/>
  <c r="AH19" i="3"/>
  <c r="AG19" i="3"/>
  <c r="K19" i="3"/>
  <c r="J19" i="3"/>
  <c r="AH18" i="3"/>
  <c r="AG18" i="3"/>
  <c r="K18" i="3"/>
  <c r="J18" i="3"/>
  <c r="AH17" i="3"/>
  <c r="AG17" i="3"/>
  <c r="K17" i="3"/>
  <c r="J17" i="3"/>
  <c r="AH16" i="3"/>
  <c r="AG16" i="3"/>
  <c r="K16" i="3"/>
  <c r="J16" i="3"/>
  <c r="AH15" i="3"/>
  <c r="AG15" i="3"/>
  <c r="K15" i="3"/>
  <c r="J15" i="3"/>
  <c r="AH14" i="3"/>
  <c r="AG14" i="3"/>
  <c r="AH13" i="3"/>
  <c r="AG13" i="3"/>
  <c r="K13" i="3"/>
  <c r="L13" i="3" s="1"/>
  <c r="J13" i="3"/>
  <c r="AH12" i="3"/>
  <c r="AG12" i="3"/>
  <c r="K12" i="3"/>
  <c r="J12" i="3"/>
  <c r="AH11" i="3"/>
  <c r="AG11" i="3"/>
  <c r="K11" i="3"/>
  <c r="J11" i="3"/>
  <c r="S11" i="3" s="1"/>
  <c r="AH10" i="3"/>
  <c r="AG10" i="3"/>
  <c r="K10" i="3"/>
  <c r="J10" i="3"/>
  <c r="AH9" i="3"/>
  <c r="AG9" i="3"/>
  <c r="K9" i="3"/>
  <c r="J9" i="3"/>
  <c r="AH8" i="3"/>
  <c r="AG8" i="3"/>
  <c r="K8" i="3"/>
  <c r="J8" i="3"/>
  <c r="AH7" i="3"/>
  <c r="AG7" i="3"/>
  <c r="K7" i="3"/>
  <c r="J7" i="3"/>
  <c r="AH6" i="3"/>
  <c r="AG6" i="3"/>
  <c r="K6" i="3"/>
  <c r="J6" i="3"/>
  <c r="R194" i="10" l="1"/>
  <c r="S193" i="10"/>
  <c r="AN150" i="3"/>
  <c r="S13" i="3"/>
  <c r="R103" i="3"/>
  <c r="R100" i="3"/>
  <c r="R104" i="3"/>
  <c r="R101" i="3"/>
  <c r="AN78" i="3"/>
  <c r="AN75" i="3"/>
  <c r="AN175" i="3"/>
  <c r="AN173" i="3"/>
  <c r="AN171" i="3"/>
  <c r="AO171" i="3" s="1"/>
  <c r="AN174" i="3"/>
  <c r="AN172" i="3"/>
  <c r="L15" i="3"/>
  <c r="R78" i="3"/>
  <c r="AP36" i="3"/>
  <c r="AP18" i="3"/>
  <c r="AI34" i="3"/>
  <c r="L6" i="3"/>
  <c r="R91" i="3"/>
  <c r="AP30" i="3"/>
  <c r="AI24" i="3"/>
  <c r="AI6" i="3"/>
  <c r="AP11" i="3"/>
  <c r="L21" i="3"/>
  <c r="AN115" i="3"/>
  <c r="AN114" i="3"/>
  <c r="AN113" i="3"/>
  <c r="AN112" i="3"/>
  <c r="AN111" i="3"/>
  <c r="AN139" i="3"/>
  <c r="AN137" i="3"/>
  <c r="AN135" i="3"/>
  <c r="AN138" i="3"/>
  <c r="AN136" i="3"/>
  <c r="AP41" i="3"/>
  <c r="AI43" i="3"/>
  <c r="AF62" i="3"/>
  <c r="R88" i="3"/>
  <c r="R90" i="3"/>
  <c r="R92" i="3"/>
  <c r="R116" i="3"/>
  <c r="R115" i="3"/>
  <c r="R114" i="3"/>
  <c r="R113" i="3"/>
  <c r="R112" i="3"/>
  <c r="R128" i="3"/>
  <c r="R127" i="3"/>
  <c r="R126" i="3"/>
  <c r="R125" i="3"/>
  <c r="R124" i="3"/>
  <c r="S17" i="3"/>
  <c r="AN103" i="3"/>
  <c r="AN102" i="3"/>
  <c r="AN101" i="3"/>
  <c r="AN100" i="3"/>
  <c r="AN99" i="3"/>
  <c r="R164" i="3"/>
  <c r="R162" i="3"/>
  <c r="R160" i="3"/>
  <c r="R163" i="3"/>
  <c r="R161" i="3"/>
  <c r="R79" i="3"/>
  <c r="R77" i="3"/>
  <c r="R75" i="3"/>
  <c r="AN79" i="3"/>
  <c r="AN77" i="3"/>
  <c r="S9" i="3"/>
  <c r="AN91" i="3"/>
  <c r="AN90" i="3"/>
  <c r="AN89" i="3"/>
  <c r="AN88" i="3"/>
  <c r="AN87" i="3"/>
  <c r="R140" i="3"/>
  <c r="R139" i="3"/>
  <c r="R138" i="3"/>
  <c r="R137" i="3"/>
  <c r="R136" i="3"/>
  <c r="S19" i="3"/>
  <c r="R152" i="3"/>
  <c r="R151" i="3"/>
  <c r="R150" i="3"/>
  <c r="R149" i="3"/>
  <c r="R148" i="3"/>
  <c r="AP22" i="3"/>
  <c r="S25" i="3"/>
  <c r="AN127" i="3"/>
  <c r="AN126" i="3"/>
  <c r="AN125" i="3"/>
  <c r="AN124" i="3"/>
  <c r="AN123" i="3"/>
  <c r="AN148" i="3"/>
  <c r="AN151" i="3"/>
  <c r="AN149" i="3"/>
  <c r="AN147" i="3"/>
  <c r="AN162" i="3"/>
  <c r="AN160" i="3"/>
  <c r="AN163" i="3"/>
  <c r="AN159" i="3"/>
  <c r="AP38" i="3"/>
  <c r="AN161" i="3"/>
  <c r="R76" i="3"/>
  <c r="AN76" i="3"/>
  <c r="R89" i="3"/>
  <c r="R102" i="3"/>
  <c r="T193" i="10" l="1"/>
  <c r="S194" i="10"/>
  <c r="R60" i="10" s="1"/>
  <c r="U60" i="10" s="1"/>
  <c r="T195" i="10"/>
  <c r="R59" i="10" s="1"/>
  <c r="AN176" i="3"/>
  <c r="S124" i="3"/>
  <c r="R129" i="3"/>
  <c r="AP171" i="3"/>
  <c r="AO172" i="3" s="1"/>
  <c r="AN128" i="3"/>
  <c r="AO123" i="3"/>
  <c r="AN92" i="3"/>
  <c r="AO87" i="3"/>
  <c r="R80" i="3"/>
  <c r="S75" i="3"/>
  <c r="AN104" i="3"/>
  <c r="AO99" i="3"/>
  <c r="R105" i="3"/>
  <c r="S100" i="3"/>
  <c r="AN164" i="3"/>
  <c r="AO159" i="3"/>
  <c r="AO147" i="3"/>
  <c r="AN152" i="3"/>
  <c r="R153" i="3"/>
  <c r="S148" i="3"/>
  <c r="R141" i="3"/>
  <c r="S136" i="3"/>
  <c r="AN80" i="3"/>
  <c r="AO75" i="3"/>
  <c r="R165" i="3"/>
  <c r="S160" i="3"/>
  <c r="U160" i="3" s="1"/>
  <c r="R117" i="3"/>
  <c r="S112" i="3"/>
  <c r="R93" i="3"/>
  <c r="S88" i="3"/>
  <c r="AO135" i="3"/>
  <c r="AN140" i="3"/>
  <c r="AN116" i="3"/>
  <c r="AO111" i="3"/>
  <c r="Y94" i="10" l="1"/>
  <c r="Y99" i="10" s="1"/>
  <c r="Z60" i="10" s="1"/>
  <c r="AB60" i="10" s="1"/>
  <c r="T59" i="10"/>
  <c r="R172" i="3"/>
  <c r="AP135" i="3"/>
  <c r="AO136" i="3" s="1"/>
  <c r="AP75" i="3"/>
  <c r="AO76" i="3" s="1"/>
  <c r="AP76" i="3" s="1"/>
  <c r="AO77" i="3" s="1"/>
  <c r="T136" i="3"/>
  <c r="S137" i="3" s="1"/>
  <c r="T148" i="3"/>
  <c r="S149" i="3" s="1"/>
  <c r="AP159" i="3"/>
  <c r="AO160" i="3" s="1"/>
  <c r="T100" i="3"/>
  <c r="S101" i="3" s="1"/>
  <c r="AP99" i="3"/>
  <c r="AO100" i="3" s="1"/>
  <c r="AP100" i="3" s="1"/>
  <c r="AO101" i="3" s="1"/>
  <c r="T124" i="3"/>
  <c r="S125" i="3" s="1"/>
  <c r="T125" i="3" s="1"/>
  <c r="S126" i="3" s="1"/>
  <c r="AP111" i="3"/>
  <c r="AO112" i="3" s="1"/>
  <c r="T88" i="3"/>
  <c r="S89" i="3" s="1"/>
  <c r="T112" i="3"/>
  <c r="S113" i="3" s="1"/>
  <c r="T113" i="3" s="1"/>
  <c r="S114" i="3" s="1"/>
  <c r="T119" i="3" s="1"/>
  <c r="R15" i="3" s="1"/>
  <c r="T160" i="3"/>
  <c r="S161" i="3" s="1"/>
  <c r="U161" i="3" s="1"/>
  <c r="R173" i="3" s="1"/>
  <c r="AP147" i="3"/>
  <c r="AO148" i="3" s="1"/>
  <c r="T75" i="3"/>
  <c r="S76" i="3" s="1"/>
  <c r="AP87" i="3"/>
  <c r="AO88" i="3" s="1"/>
  <c r="AP123" i="3"/>
  <c r="AO124" i="3" s="1"/>
  <c r="AP172" i="3"/>
  <c r="AO173" i="3" s="1"/>
  <c r="AP173" i="3" s="1"/>
  <c r="AO174" i="3" s="1"/>
  <c r="AP106" i="3" l="1"/>
  <c r="AP174" i="3"/>
  <c r="AO175" i="3" s="1"/>
  <c r="AP175" i="3" s="1"/>
  <c r="AP178" i="3"/>
  <c r="T131" i="3"/>
  <c r="AP160" i="3"/>
  <c r="AO161" i="3" s="1"/>
  <c r="AP161" i="3" s="1"/>
  <c r="AO162" i="3" s="1"/>
  <c r="AP136" i="3"/>
  <c r="AO137" i="3" s="1"/>
  <c r="AP137" i="3" s="1"/>
  <c r="AO138" i="3" s="1"/>
  <c r="AP138" i="3" s="1"/>
  <c r="AO139" i="3" s="1"/>
  <c r="AP124" i="3"/>
  <c r="AO125" i="3" s="1"/>
  <c r="AP125" i="3" s="1"/>
  <c r="AO126" i="3" s="1"/>
  <c r="AP88" i="3"/>
  <c r="AO89" i="3" s="1"/>
  <c r="AP94" i="3" s="1"/>
  <c r="T76" i="3"/>
  <c r="S77" i="3" s="1"/>
  <c r="T82" i="3" s="1"/>
  <c r="AP148" i="3"/>
  <c r="AO149" i="3" s="1"/>
  <c r="AP149" i="3" s="1"/>
  <c r="AO150" i="3" s="1"/>
  <c r="T161" i="3"/>
  <c r="S162" i="3" s="1"/>
  <c r="U162" i="3" s="1"/>
  <c r="R174" i="3" s="1"/>
  <c r="T114" i="3"/>
  <c r="S115" i="3" s="1"/>
  <c r="T115" i="3" s="1"/>
  <c r="S116" i="3" s="1"/>
  <c r="T116" i="3" s="1"/>
  <c r="T89" i="3"/>
  <c r="S90" i="3" s="1"/>
  <c r="T95" i="3" s="1"/>
  <c r="AP112" i="3"/>
  <c r="AO113" i="3" s="1"/>
  <c r="AP118" i="3" s="1"/>
  <c r="T126" i="3"/>
  <c r="S127" i="3" s="1"/>
  <c r="AP101" i="3"/>
  <c r="AO102" i="3" s="1"/>
  <c r="AP102" i="3" s="1"/>
  <c r="AO103" i="3" s="1"/>
  <c r="AO104" i="3" s="1"/>
  <c r="AO23" i="3" s="1"/>
  <c r="T101" i="3"/>
  <c r="S102" i="3" s="1"/>
  <c r="T107" i="3" s="1"/>
  <c r="T149" i="3"/>
  <c r="S150" i="3" s="1"/>
  <c r="T137" i="3"/>
  <c r="S138" i="3" s="1"/>
  <c r="T138" i="3" s="1"/>
  <c r="S139" i="3" s="1"/>
  <c r="AP82" i="3"/>
  <c r="AP77" i="3"/>
  <c r="AO78" i="3" s="1"/>
  <c r="S172" i="3"/>
  <c r="T77" i="3" l="1"/>
  <c r="S78" i="3" s="1"/>
  <c r="T78" i="3" s="1"/>
  <c r="S79" i="3" s="1"/>
  <c r="T79" i="3" s="1"/>
  <c r="AP177" i="3"/>
  <c r="AO41" i="3" s="1"/>
  <c r="AP162" i="3"/>
  <c r="AO163" i="3" s="1"/>
  <c r="AP163" i="3" s="1"/>
  <c r="AP89" i="3"/>
  <c r="AO90" i="3" s="1"/>
  <c r="AP90" i="3" s="1"/>
  <c r="AO91" i="3" s="1"/>
  <c r="AP91" i="3" s="1"/>
  <c r="T167" i="3"/>
  <c r="T162" i="3"/>
  <c r="S163" i="3" s="1"/>
  <c r="U163" i="3" s="1"/>
  <c r="R175" i="3" s="1"/>
  <c r="T118" i="3"/>
  <c r="T90" i="3"/>
  <c r="S91" i="3" s="1"/>
  <c r="T91" i="3" s="1"/>
  <c r="S92" i="3" s="1"/>
  <c r="AP139" i="3"/>
  <c r="AP141" i="3"/>
  <c r="AO176" i="3"/>
  <c r="AO42" i="3" s="1"/>
  <c r="T139" i="3"/>
  <c r="S140" i="3" s="1"/>
  <c r="S141" i="3" s="1"/>
  <c r="R20" i="3" s="1"/>
  <c r="AP150" i="3"/>
  <c r="AO151" i="3" s="1"/>
  <c r="AP151" i="3" s="1"/>
  <c r="AP126" i="3"/>
  <c r="AO127" i="3" s="1"/>
  <c r="AP127" i="3" s="1"/>
  <c r="AP130" i="3"/>
  <c r="AO32" i="3" s="1"/>
  <c r="T150" i="3"/>
  <c r="S151" i="3" s="1"/>
  <c r="T151" i="3" s="1"/>
  <c r="S152" i="3" s="1"/>
  <c r="T154" i="3" s="1"/>
  <c r="R25" i="3" s="1"/>
  <c r="T102" i="3"/>
  <c r="S103" i="3" s="1"/>
  <c r="AP113" i="3"/>
  <c r="AO114" i="3" s="1"/>
  <c r="AO140" i="3"/>
  <c r="T155" i="3"/>
  <c r="T127" i="3"/>
  <c r="S128" i="3" s="1"/>
  <c r="T128" i="3" s="1"/>
  <c r="T143" i="3"/>
  <c r="AP105" i="3"/>
  <c r="AO22" i="3" s="1"/>
  <c r="T172" i="3"/>
  <c r="S173" i="3" s="1"/>
  <c r="AP103" i="3"/>
  <c r="AP154" i="3"/>
  <c r="AP142" i="3"/>
  <c r="AO33" i="3" s="1"/>
  <c r="AP166" i="3"/>
  <c r="S129" i="3"/>
  <c r="R18" i="3" s="1"/>
  <c r="S117" i="3"/>
  <c r="AP78" i="3"/>
  <c r="AO79" i="3" s="1"/>
  <c r="AP79" i="3" s="1"/>
  <c r="AR42" i="3" l="1"/>
  <c r="T103" i="3"/>
  <c r="S104" i="3" s="1"/>
  <c r="T104" i="3" s="1"/>
  <c r="AP165" i="3"/>
  <c r="AO38" i="3" s="1"/>
  <c r="AO164" i="3"/>
  <c r="AO39" i="3" s="1"/>
  <c r="AP153" i="3"/>
  <c r="AO36" i="3" s="1"/>
  <c r="AO152" i="3"/>
  <c r="AO37" i="3" s="1"/>
  <c r="T173" i="3"/>
  <c r="S174" i="3" s="1"/>
  <c r="T179" i="3" s="1"/>
  <c r="T163" i="3"/>
  <c r="S48" i="3" s="1"/>
  <c r="T142" i="3"/>
  <c r="R19" i="3" s="1"/>
  <c r="T140" i="3"/>
  <c r="T81" i="3"/>
  <c r="R9" i="3" s="1"/>
  <c r="S153" i="3"/>
  <c r="R26" i="3" s="1"/>
  <c r="AO92" i="3"/>
  <c r="AO19" i="3" s="1"/>
  <c r="AP114" i="3"/>
  <c r="AO115" i="3" s="1"/>
  <c r="AP115" i="3" s="1"/>
  <c r="T152" i="3"/>
  <c r="AP81" i="3"/>
  <c r="AO11" i="3" s="1"/>
  <c r="S80" i="3"/>
  <c r="R10" i="3" s="1"/>
  <c r="AO80" i="3"/>
  <c r="AO12" i="3" s="1"/>
  <c r="T94" i="3"/>
  <c r="R11" i="3" s="1"/>
  <c r="S93" i="3"/>
  <c r="R12" i="3" s="1"/>
  <c r="T92" i="3"/>
  <c r="T130" i="3"/>
  <c r="R17" i="3" s="1"/>
  <c r="AP93" i="3"/>
  <c r="AO18" i="3" s="1"/>
  <c r="AO128" i="3"/>
  <c r="AP129" i="3"/>
  <c r="Y81" i="3" l="1"/>
  <c r="AQ41" i="3"/>
  <c r="T174" i="3"/>
  <c r="S175" i="3" s="1"/>
  <c r="T175" i="3" s="1"/>
  <c r="S64" i="3" s="1"/>
  <c r="S164" i="3"/>
  <c r="U164" i="3" s="1"/>
  <c r="R176" i="3" s="1"/>
  <c r="U20" i="3"/>
  <c r="Y76" i="3" s="1"/>
  <c r="S105" i="3"/>
  <c r="R14" i="3" s="1"/>
  <c r="T106" i="3"/>
  <c r="R13" i="3" s="1"/>
  <c r="AR39" i="3"/>
  <c r="Y80" i="3" s="1"/>
  <c r="AO116" i="3"/>
  <c r="AO31" i="3" s="1"/>
  <c r="AR23" i="3"/>
  <c r="Y78" i="3" s="1"/>
  <c r="U12" i="3"/>
  <c r="T11" i="3" s="1"/>
  <c r="AP117" i="3"/>
  <c r="AO30" i="3" s="1"/>
  <c r="U14" i="3" l="1"/>
  <c r="T13" i="3" s="1"/>
  <c r="AQ38" i="3"/>
  <c r="AR32" i="3"/>
  <c r="Y79" i="3" s="1"/>
  <c r="T164" i="3"/>
  <c r="T166" i="3"/>
  <c r="R48" i="3" s="1"/>
  <c r="S165" i="3"/>
  <c r="R49" i="3" s="1"/>
  <c r="T19" i="3"/>
  <c r="AQ22" i="3"/>
  <c r="Y74" i="3"/>
  <c r="U165" i="3"/>
  <c r="AQ31" i="3" l="1"/>
  <c r="Y75" i="3"/>
  <c r="R177" i="3"/>
  <c r="S176" i="3"/>
  <c r="T178" i="3" l="1"/>
  <c r="R64" i="3" s="1"/>
  <c r="T176" i="3"/>
  <c r="S177" i="3"/>
  <c r="R65" i="3" s="1"/>
  <c r="U65" i="3" s="1"/>
  <c r="Y77" i="3" l="1"/>
  <c r="Y82" i="3" s="1"/>
  <c r="Z60" i="3" s="1"/>
  <c r="AB60" i="3" s="1"/>
  <c r="T64" i="3"/>
</calcChain>
</file>

<file path=xl/sharedStrings.xml><?xml version="1.0" encoding="utf-8"?>
<sst xmlns="http://schemas.openxmlformats.org/spreadsheetml/2006/main" count="2309" uniqueCount="631">
  <si>
    <t>学習・教育到達目標の各項目に対する達成度の総合評価　（2014年度入学生用）</t>
    <rPh sb="5" eb="7">
      <t>トウタツ</t>
    </rPh>
    <phoneticPr fontId="4"/>
  </si>
  <si>
    <t>*青枠のみ入力のこと（Ｉ列、ＡＦ列には評価を入力）</t>
    <rPh sb="1" eb="2">
      <t>アオ</t>
    </rPh>
    <rPh sb="2" eb="3">
      <t>ワク</t>
    </rPh>
    <rPh sb="5" eb="7">
      <t>ニュウリョク</t>
    </rPh>
    <rPh sb="12" eb="13">
      <t>レツ</t>
    </rPh>
    <rPh sb="16" eb="17">
      <t>レツ</t>
    </rPh>
    <rPh sb="19" eb="21">
      <t>ヒョウカ</t>
    </rPh>
    <rPh sb="22" eb="24">
      <t>ニュウリョク</t>
    </rPh>
    <phoneticPr fontId="4"/>
  </si>
  <si>
    <t>学籍番号</t>
    <rPh sb="0" eb="2">
      <t>ガクセキ</t>
    </rPh>
    <rPh sb="2" eb="4">
      <t>バンゴウ</t>
    </rPh>
    <phoneticPr fontId="4"/>
  </si>
  <si>
    <t>氏名</t>
    <rPh sb="0" eb="2">
      <t>シメイ</t>
    </rPh>
    <phoneticPr fontId="4"/>
  </si>
  <si>
    <t>*応用コースの卒業要件を満たしていても、基盤コースの卒業要件を満たしていないと卒業できません。</t>
    <rPh sb="1" eb="3">
      <t>オウヨウ</t>
    </rPh>
    <rPh sb="7" eb="9">
      <t>ソツギョウ</t>
    </rPh>
    <rPh sb="9" eb="11">
      <t>ヨウケン</t>
    </rPh>
    <rPh sb="12" eb="13">
      <t>ミ</t>
    </rPh>
    <rPh sb="20" eb="22">
      <t>キバン</t>
    </rPh>
    <rPh sb="26" eb="28">
      <t>ソツギョウ</t>
    </rPh>
    <rPh sb="28" eb="30">
      <t>ヨウケン</t>
    </rPh>
    <rPh sb="31" eb="32">
      <t>ミ</t>
    </rPh>
    <rPh sb="39" eb="41">
      <t>ソツギョウ</t>
    </rPh>
    <phoneticPr fontId="4"/>
  </si>
  <si>
    <t>学習・教育到達目標</t>
    <rPh sb="0" eb="2">
      <t>ガクシュウ</t>
    </rPh>
    <rPh sb="3" eb="5">
      <t>キョウイク</t>
    </rPh>
    <rPh sb="5" eb="7">
      <t>トウタツ</t>
    </rPh>
    <rPh sb="7" eb="9">
      <t>モクヒョウ</t>
    </rPh>
    <phoneticPr fontId="4"/>
  </si>
  <si>
    <t>対応科目(重み係数）</t>
    <rPh sb="5" eb="6">
      <t>オモ</t>
    </rPh>
    <rPh sb="7" eb="9">
      <t>ケイスウ</t>
    </rPh>
    <phoneticPr fontId="4"/>
  </si>
  <si>
    <r>
      <t xml:space="preserve">【応用ｺｰｽ】
取得条件
</t>
    </r>
    <r>
      <rPr>
        <sz val="9"/>
        <rFont val="ＭＳ Ｐゴシック"/>
        <family val="3"/>
        <charset val="128"/>
      </rPr>
      <t>(必要単位数)</t>
    </r>
    <rPh sb="8" eb="10">
      <t>シュトク</t>
    </rPh>
    <rPh sb="10" eb="12">
      <t>ジョウケン</t>
    </rPh>
    <rPh sb="18" eb="19">
      <t>スウ</t>
    </rPh>
    <phoneticPr fontId="4"/>
  </si>
  <si>
    <t>【応用ｺｰｽ】
成績・単位数</t>
    <rPh sb="8" eb="10">
      <t>セイセキ</t>
    </rPh>
    <rPh sb="11" eb="13">
      <t>タンイ</t>
    </rPh>
    <rPh sb="13" eb="14">
      <t>スウ</t>
    </rPh>
    <phoneticPr fontId="4"/>
  </si>
  <si>
    <t>単位数
小計
（必要単位数）</t>
    <rPh sb="0" eb="3">
      <t>タンイスウ</t>
    </rPh>
    <rPh sb="4" eb="6">
      <t>ショウケイ</t>
    </rPh>
    <rPh sb="8" eb="10">
      <t>ヒツヨウ</t>
    </rPh>
    <rPh sb="10" eb="12">
      <t>タンイ</t>
    </rPh>
    <rPh sb="12" eb="13">
      <t>スウ</t>
    </rPh>
    <phoneticPr fontId="4"/>
  </si>
  <si>
    <t>【応用ｺｰｽ】
点数の合計
（科目数）</t>
    <rPh sb="8" eb="10">
      <t>テンスウ</t>
    </rPh>
    <rPh sb="11" eb="13">
      <t>ゴウケイ</t>
    </rPh>
    <rPh sb="15" eb="18">
      <t>カモクスウ</t>
    </rPh>
    <phoneticPr fontId="4"/>
  </si>
  <si>
    <t>【応用ｺｰｽ】
評価
（評点）</t>
    <rPh sb="8" eb="10">
      <t>ヒョウカ</t>
    </rPh>
    <rPh sb="12" eb="14">
      <t>ヒョウテン</t>
    </rPh>
    <phoneticPr fontId="4"/>
  </si>
  <si>
    <t>対応科目(重み係数）</t>
    <phoneticPr fontId="4"/>
  </si>
  <si>
    <t>A</t>
    <phoneticPr fontId="4"/>
  </si>
  <si>
    <t>学科の教育理念に基づき，設計・実験および卒業研究を中核として，人間環境および感性をも含めた総合的な視点で問題を捉えて機械を創成できる基礎的な知識と応用能力を身につける．
  （１）与えられた課題に対し，自ら考え，調査・検討し目的を達成する能力</t>
    <phoneticPr fontId="4"/>
  </si>
  <si>
    <t>機械創成設計演習◎</t>
    <phoneticPr fontId="4"/>
  </si>
  <si>
    <t>(</t>
    <phoneticPr fontId="4"/>
  </si>
  <si>
    <t>)</t>
    <phoneticPr fontId="4"/>
  </si>
  <si>
    <t>すべて
10単位</t>
    <rPh sb="6" eb="8">
      <t>タンイ</t>
    </rPh>
    <phoneticPr fontId="4"/>
  </si>
  <si>
    <t>E</t>
    <phoneticPr fontId="4"/>
  </si>
  <si>
    <t>(</t>
    <phoneticPr fontId="4"/>
  </si>
  <si>
    <t xml:space="preserve">すべて
14単位
</t>
    <rPh sb="6" eb="8">
      <t>タンイ</t>
    </rPh>
    <phoneticPr fontId="4"/>
  </si>
  <si>
    <t>応用機械機能工学実験１◎</t>
    <rPh sb="4" eb="6">
      <t>キノウ</t>
    </rPh>
    <rPh sb="6" eb="8">
      <t>コウガク</t>
    </rPh>
    <phoneticPr fontId="4"/>
  </si>
  <si>
    <t>(</t>
    <phoneticPr fontId="4"/>
  </si>
  <si>
    <t>応用機械機能工学実験２◎</t>
    <rPh sb="4" eb="6">
      <t>キノウ</t>
    </rPh>
    <rPh sb="6" eb="8">
      <t>コウガク</t>
    </rPh>
    <phoneticPr fontId="4"/>
  </si>
  <si>
    <t>創成ゼミナール◎</t>
    <rPh sb="0" eb="2">
      <t>ソウセイ</t>
    </rPh>
    <phoneticPr fontId="4"/>
  </si>
  <si>
    <t>卒業研究◎</t>
    <rPh sb="0" eb="2">
      <t>ソツギョウ</t>
    </rPh>
    <rPh sb="2" eb="4">
      <t>ケンキュウ</t>
    </rPh>
    <phoneticPr fontId="4"/>
  </si>
  <si>
    <t>(</t>
    <phoneticPr fontId="4"/>
  </si>
  <si>
    <t>)</t>
    <phoneticPr fontId="4"/>
  </si>
  <si>
    <t>(</t>
    <phoneticPr fontId="4"/>
  </si>
  <si>
    <t>)</t>
    <phoneticPr fontId="4"/>
  </si>
  <si>
    <t>2単位以上</t>
    <rPh sb="1" eb="3">
      <t>タンイ</t>
    </rPh>
    <rPh sb="3" eb="5">
      <t>イジョウ</t>
    </rPh>
    <phoneticPr fontId="4"/>
  </si>
  <si>
    <t>(12)</t>
    <phoneticPr fontId="4"/>
  </si>
  <si>
    <t>B</t>
    <phoneticPr fontId="4"/>
  </si>
  <si>
    <t>技術・工学が地球環境に与える負荷を十分認識できる基礎的知識と応用能力を習得する．</t>
    <phoneticPr fontId="4"/>
  </si>
  <si>
    <t>2単位</t>
    <rPh sb="1" eb="3">
      <t>タンイ</t>
    </rPh>
    <phoneticPr fontId="3"/>
  </si>
  <si>
    <t>)</t>
    <phoneticPr fontId="4"/>
  </si>
  <si>
    <t>（2）</t>
    <phoneticPr fontId="4"/>
  </si>
  <si>
    <t>C</t>
    <phoneticPr fontId="4"/>
  </si>
  <si>
    <t>技術・工学が地球環境と生態系との共生・共存を無視して独走することがないように、「技術・工学が社会に果たす役割」を強く自覚するための基礎知識と総合能力を習得する．</t>
    <rPh sb="0" eb="2">
      <t>ギジュツ</t>
    </rPh>
    <rPh sb="3" eb="5">
      <t>コウガク</t>
    </rPh>
    <rPh sb="6" eb="8">
      <t>チキュウ</t>
    </rPh>
    <rPh sb="8" eb="10">
      <t>カンキョウ</t>
    </rPh>
    <rPh sb="11" eb="14">
      <t>セイタイケイ</t>
    </rPh>
    <rPh sb="16" eb="18">
      <t>キョウセイ</t>
    </rPh>
    <rPh sb="19" eb="21">
      <t>キョウゾン</t>
    </rPh>
    <rPh sb="22" eb="24">
      <t>ムシ</t>
    </rPh>
    <rPh sb="26" eb="28">
      <t>ドクソウ</t>
    </rPh>
    <rPh sb="40" eb="42">
      <t>ギジュツ</t>
    </rPh>
    <rPh sb="43" eb="45">
      <t>コウガク</t>
    </rPh>
    <rPh sb="46" eb="48">
      <t>シャカイ</t>
    </rPh>
    <rPh sb="49" eb="50">
      <t>ハ</t>
    </rPh>
    <rPh sb="52" eb="54">
      <t>ヤクワリ</t>
    </rPh>
    <rPh sb="56" eb="57">
      <t>ツヨ</t>
    </rPh>
    <rPh sb="58" eb="60">
      <t>ジカク</t>
    </rPh>
    <rPh sb="65" eb="67">
      <t>キソ</t>
    </rPh>
    <rPh sb="67" eb="69">
      <t>チシキ</t>
    </rPh>
    <rPh sb="70" eb="72">
      <t>ソウゴウ</t>
    </rPh>
    <rPh sb="72" eb="74">
      <t>ノウリョク</t>
    </rPh>
    <rPh sb="75" eb="77">
      <t>シュウトク</t>
    </rPh>
    <phoneticPr fontId="4"/>
  </si>
  <si>
    <t>2単位</t>
    <rPh sb="1" eb="3">
      <t>タンイ</t>
    </rPh>
    <phoneticPr fontId="4"/>
  </si>
  <si>
    <t>(</t>
    <phoneticPr fontId="4"/>
  </si>
  <si>
    <t>)</t>
    <phoneticPr fontId="4"/>
  </si>
  <si>
    <t>＊学習・教育到達目標【C】のみ対応</t>
    <rPh sb="1" eb="3">
      <t>ガクシュウ</t>
    </rPh>
    <rPh sb="4" eb="6">
      <t>キョウイク</t>
    </rPh>
    <rPh sb="6" eb="8">
      <t>トウタツ</t>
    </rPh>
    <rPh sb="8" eb="10">
      <t>モクヒョウ</t>
    </rPh>
    <rPh sb="15" eb="17">
      <t>タイオウ</t>
    </rPh>
    <phoneticPr fontId="24"/>
  </si>
  <si>
    <t>（8）</t>
    <phoneticPr fontId="4"/>
  </si>
  <si>
    <t>機械のC言語【専門】○</t>
    <phoneticPr fontId="3"/>
  </si>
  <si>
    <t>2単位以上</t>
    <rPh sb="1" eb="3">
      <t>タンイ</t>
    </rPh>
    <phoneticPr fontId="4"/>
  </si>
  <si>
    <t>D</t>
    <phoneticPr fontId="4"/>
  </si>
  <si>
    <t>技術・工学の根幹をなす「物質」、「エネルギー」および「情報」を基盤とした機械工学の基礎的な知識と応用能力を習得する．</t>
    <rPh sb="0" eb="2">
      <t>ギジュツ</t>
    </rPh>
    <rPh sb="3" eb="5">
      <t>コウガク</t>
    </rPh>
    <rPh sb="6" eb="8">
      <t>コンカン</t>
    </rPh>
    <rPh sb="12" eb="14">
      <t>ブッシツ</t>
    </rPh>
    <rPh sb="27" eb="29">
      <t>ジョウホウ</t>
    </rPh>
    <rPh sb="31" eb="33">
      <t>キバン</t>
    </rPh>
    <rPh sb="36" eb="38">
      <t>キカイ</t>
    </rPh>
    <rPh sb="38" eb="40">
      <t>コウガク</t>
    </rPh>
    <rPh sb="41" eb="44">
      <t>キソテキ</t>
    </rPh>
    <rPh sb="45" eb="47">
      <t>チシキ</t>
    </rPh>
    <rPh sb="48" eb="50">
      <t>オウヨウ</t>
    </rPh>
    <rPh sb="50" eb="52">
      <t>ノウリョク</t>
    </rPh>
    <rPh sb="53" eb="55">
      <t>シュウトク</t>
    </rPh>
    <phoneticPr fontId="4"/>
  </si>
  <si>
    <t>機械の力学１◎</t>
    <rPh sb="0" eb="2">
      <t>キカイ</t>
    </rPh>
    <rPh sb="3" eb="5">
      <t>リキガク</t>
    </rPh>
    <phoneticPr fontId="4"/>
  </si>
  <si>
    <t>すべて
13単位</t>
    <rPh sb="6" eb="8">
      <t>タンイ</t>
    </rPh>
    <phoneticPr fontId="4"/>
  </si>
  <si>
    <t>数値解析【専門】○</t>
    <phoneticPr fontId="3"/>
  </si>
  <si>
    <t>機械の力学２◎</t>
    <rPh sb="0" eb="2">
      <t>キカイ</t>
    </rPh>
    <rPh sb="3" eb="5">
      <t>リキガク</t>
    </rPh>
    <phoneticPr fontId="4"/>
  </si>
  <si>
    <t>(</t>
  </si>
  <si>
    <t>)</t>
  </si>
  <si>
    <t>数値解析演習【専門】○</t>
    <phoneticPr fontId="3"/>
  </si>
  <si>
    <t>材料力学１◎</t>
    <rPh sb="0" eb="2">
      <t>ザイリョウ</t>
    </rPh>
    <rPh sb="2" eb="4">
      <t>リキガク</t>
    </rPh>
    <phoneticPr fontId="4"/>
  </si>
  <si>
    <t>応用解析学【専門】○</t>
    <phoneticPr fontId="3"/>
  </si>
  <si>
    <t>（26）</t>
    <phoneticPr fontId="4"/>
  </si>
  <si>
    <t>流れの力学１◎</t>
    <rPh sb="0" eb="1">
      <t>ナガ</t>
    </rPh>
    <rPh sb="3" eb="5">
      <t>リキガク</t>
    </rPh>
    <phoneticPr fontId="4"/>
  </si>
  <si>
    <t>F</t>
    <phoneticPr fontId="4"/>
  </si>
  <si>
    <t>科学的および工学的に思考し、与えられた制約の下で計画的に技術・科学論文を作成して表現できる能力を身につけ、さらに、総合的な観点から自主的、継続的に学習が持続できる能力を身につける．
  （１）　技術・科学論文の作成能力
  （２）　自ら継続的に学習する能力</t>
    <rPh sb="0" eb="2">
      <t>カガク</t>
    </rPh>
    <rPh sb="2" eb="3">
      <t>テキ</t>
    </rPh>
    <rPh sb="6" eb="9">
      <t>コウガクテキ</t>
    </rPh>
    <rPh sb="10" eb="12">
      <t>シコウ</t>
    </rPh>
    <rPh sb="14" eb="15">
      <t>アタ</t>
    </rPh>
    <rPh sb="19" eb="21">
      <t>セイヤク</t>
    </rPh>
    <rPh sb="22" eb="23">
      <t>シタ</t>
    </rPh>
    <rPh sb="24" eb="27">
      <t>ケイカクテキ</t>
    </rPh>
    <rPh sb="28" eb="30">
      <t>ギジュツ</t>
    </rPh>
    <rPh sb="31" eb="33">
      <t>カガク</t>
    </rPh>
    <rPh sb="33" eb="35">
      <t>ロンブン</t>
    </rPh>
    <rPh sb="36" eb="38">
      <t>サクセイ</t>
    </rPh>
    <rPh sb="40" eb="42">
      <t>ヒョウゲン</t>
    </rPh>
    <rPh sb="45" eb="47">
      <t>ノウリョク</t>
    </rPh>
    <rPh sb="48" eb="49">
      <t>ミ</t>
    </rPh>
    <rPh sb="57" eb="60">
      <t>ソウゴウテキ</t>
    </rPh>
    <rPh sb="61" eb="63">
      <t>カンテン</t>
    </rPh>
    <rPh sb="65" eb="68">
      <t>ジシュテキ</t>
    </rPh>
    <rPh sb="69" eb="72">
      <t>ケイゾクテキ</t>
    </rPh>
    <rPh sb="73" eb="75">
      <t>ガクシュウ</t>
    </rPh>
    <rPh sb="76" eb="78">
      <t>ジゾク</t>
    </rPh>
    <rPh sb="81" eb="83">
      <t>ノウリョク</t>
    </rPh>
    <rPh sb="84" eb="85">
      <t>ミ</t>
    </rPh>
    <phoneticPr fontId="4"/>
  </si>
  <si>
    <t>-</t>
    <phoneticPr fontId="4"/>
  </si>
  <si>
    <t>熱力学１◎</t>
  </si>
  <si>
    <t>機械設計１◎</t>
    <rPh sb="0" eb="2">
      <t>キカイ</t>
    </rPh>
    <rPh sb="2" eb="4">
      <t>セッケイ</t>
    </rPh>
    <phoneticPr fontId="4"/>
  </si>
  <si>
    <t>機械設計２◎</t>
    <rPh sb="0" eb="2">
      <t>キカイ</t>
    </rPh>
    <rPh sb="2" eb="4">
      <t>セッケイ</t>
    </rPh>
    <phoneticPr fontId="4"/>
  </si>
  <si>
    <t>設計の基礎○</t>
    <rPh sb="0" eb="2">
      <t>セッケイ</t>
    </rPh>
    <rPh sb="3" eb="5">
      <t>キソ</t>
    </rPh>
    <phoneticPr fontId="4"/>
  </si>
  <si>
    <r>
      <t>選択必修○
16単位</t>
    </r>
    <r>
      <rPr>
        <sz val="11"/>
        <color theme="1"/>
        <rFont val="ＭＳ Ｐゴシック"/>
        <family val="2"/>
        <charset val="128"/>
        <scheme val="minor"/>
      </rPr>
      <t>以上
取得
（余裕分は
選択科目へ）</t>
    </r>
    <rPh sb="8" eb="10">
      <t>タンイ</t>
    </rPh>
    <rPh sb="10" eb="12">
      <t>イジョウ</t>
    </rPh>
    <rPh sb="13" eb="15">
      <t>シュトク</t>
    </rPh>
    <phoneticPr fontId="4"/>
  </si>
  <si>
    <t>機械機能工学入門◎</t>
    <rPh sb="0" eb="2">
      <t>キカイ</t>
    </rPh>
    <rPh sb="2" eb="4">
      <t>キノウ</t>
    </rPh>
    <rPh sb="4" eb="6">
      <t>コウガク</t>
    </rPh>
    <rPh sb="6" eb="8">
      <t>ニュウモン</t>
    </rPh>
    <phoneticPr fontId="4"/>
  </si>
  <si>
    <t>マテリアル・サイエンス○</t>
  </si>
  <si>
    <t>機械機能工学実験１◎</t>
    <rPh sb="0" eb="2">
      <t>キカイ</t>
    </rPh>
    <rPh sb="2" eb="4">
      <t>キノウ</t>
    </rPh>
    <rPh sb="4" eb="6">
      <t>コウガク</t>
    </rPh>
    <rPh sb="6" eb="8">
      <t>ジッケン</t>
    </rPh>
    <phoneticPr fontId="4"/>
  </si>
  <si>
    <t>機械要素○</t>
    <phoneticPr fontId="4"/>
  </si>
  <si>
    <t>機械機能工学実験２◎</t>
    <rPh sb="0" eb="2">
      <t>キカイ</t>
    </rPh>
    <rPh sb="2" eb="4">
      <t>キノウ</t>
    </rPh>
    <rPh sb="4" eb="6">
      <t>コウガク</t>
    </rPh>
    <rPh sb="6" eb="8">
      <t>ジッケン</t>
    </rPh>
    <phoneticPr fontId="4"/>
  </si>
  <si>
    <t>機構学○</t>
    <rPh sb="0" eb="2">
      <t>キコウ</t>
    </rPh>
    <rPh sb="2" eb="3">
      <t>ガク</t>
    </rPh>
    <phoneticPr fontId="3"/>
  </si>
  <si>
    <t>応用機械機能工学実験１◎</t>
    <rPh sb="0" eb="4">
      <t>オウヨウキカイ</t>
    </rPh>
    <rPh sb="4" eb="6">
      <t>キノウ</t>
    </rPh>
    <rPh sb="6" eb="8">
      <t>コウガク</t>
    </rPh>
    <rPh sb="8" eb="10">
      <t>ジッケン</t>
    </rPh>
    <phoneticPr fontId="4"/>
  </si>
  <si>
    <t>材料力学２○</t>
    <rPh sb="0" eb="2">
      <t>ザイリョウ</t>
    </rPh>
    <rPh sb="2" eb="4">
      <t>リキガク</t>
    </rPh>
    <phoneticPr fontId="3"/>
  </si>
  <si>
    <t>応用機械機能工学実験２◎</t>
    <rPh sb="0" eb="4">
      <t>オウヨウキカイ</t>
    </rPh>
    <rPh sb="4" eb="6">
      <t>キノウ</t>
    </rPh>
    <rPh sb="6" eb="8">
      <t>コウガク</t>
    </rPh>
    <rPh sb="8" eb="10">
      <t>ジッケン</t>
    </rPh>
    <phoneticPr fontId="4"/>
  </si>
  <si>
    <t>設計学○</t>
    <rPh sb="0" eb="2">
      <t>セッケイ</t>
    </rPh>
    <rPh sb="2" eb="3">
      <t>ガク</t>
    </rPh>
    <phoneticPr fontId="4"/>
  </si>
  <si>
    <t>（10）</t>
    <phoneticPr fontId="4"/>
  </si>
  <si>
    <t>加工学○</t>
    <phoneticPr fontId="4"/>
  </si>
  <si>
    <t>G</t>
    <phoneticPr fontId="4"/>
  </si>
  <si>
    <t>技術的な討議や情報交換等のコミュニケーションが行える知識を習得する．
　（１）　日本語による技術者としてのコミュニケーション能力
　（２）　英語による基礎的なコミュニケーション能力</t>
    <rPh sb="0" eb="3">
      <t>ギジュツテキ</t>
    </rPh>
    <rPh sb="4" eb="6">
      <t>トウギ</t>
    </rPh>
    <rPh sb="7" eb="9">
      <t>ジョウホウ</t>
    </rPh>
    <rPh sb="9" eb="11">
      <t>コウカン</t>
    </rPh>
    <rPh sb="11" eb="12">
      <t>トウ</t>
    </rPh>
    <rPh sb="23" eb="24">
      <t>オコナ</t>
    </rPh>
    <rPh sb="26" eb="28">
      <t>チシキ</t>
    </rPh>
    <rPh sb="29" eb="31">
      <t>シュウトク</t>
    </rPh>
    <phoneticPr fontId="4"/>
  </si>
  <si>
    <t>取得</t>
    <rPh sb="0" eb="2">
      <t>シュトク</t>
    </rPh>
    <phoneticPr fontId="4"/>
  </si>
  <si>
    <t>機械力学（2015年～機械の力学３）○</t>
    <rPh sb="0" eb="2">
      <t>キカイ</t>
    </rPh>
    <rPh sb="2" eb="4">
      <t>リキガク</t>
    </rPh>
    <rPh sb="9" eb="10">
      <t>ネン</t>
    </rPh>
    <rPh sb="11" eb="13">
      <t>キカイ</t>
    </rPh>
    <rPh sb="14" eb="16">
      <t>リキガク</t>
    </rPh>
    <phoneticPr fontId="3"/>
  </si>
  <si>
    <t>塑性と加工○</t>
    <rPh sb="0" eb="2">
      <t>ソセイ</t>
    </rPh>
    <rPh sb="3" eb="5">
      <t>カコウ</t>
    </rPh>
    <phoneticPr fontId="4"/>
  </si>
  <si>
    <t>計測工学○</t>
    <rPh sb="0" eb="2">
      <t>ケイソク</t>
    </rPh>
    <rPh sb="2" eb="4">
      <t>コウガク</t>
    </rPh>
    <phoneticPr fontId="4"/>
  </si>
  <si>
    <t>流れの力学２○</t>
    <rPh sb="0" eb="1">
      <t>ナガ</t>
    </rPh>
    <rPh sb="3" eb="5">
      <t>リキガク</t>
    </rPh>
    <phoneticPr fontId="4"/>
  </si>
  <si>
    <t>制御工学１○</t>
    <rPh sb="0" eb="2">
      <t>セイギョ</t>
    </rPh>
    <rPh sb="2" eb="4">
      <t>コウガク</t>
    </rPh>
    <phoneticPr fontId="4"/>
  </si>
  <si>
    <t>（10）</t>
    <phoneticPr fontId="4"/>
  </si>
  <si>
    <t>システム工学○</t>
    <rPh sb="4" eb="6">
      <t>コウガク</t>
    </rPh>
    <phoneticPr fontId="4"/>
  </si>
  <si>
    <t>H</t>
    <phoneticPr fontId="4"/>
  </si>
  <si>
    <t>応用・体験教育科目において、自分と他者の役割を理解し、チーム目標の達成のために行動する．</t>
    <rPh sb="0" eb="2">
      <t>オウヨウ</t>
    </rPh>
    <rPh sb="3" eb="5">
      <t>タイケン</t>
    </rPh>
    <rPh sb="5" eb="7">
      <t>キョウイク</t>
    </rPh>
    <rPh sb="7" eb="9">
      <t>カモク</t>
    </rPh>
    <rPh sb="14" eb="16">
      <t>ジブン</t>
    </rPh>
    <rPh sb="17" eb="19">
      <t>タシャ</t>
    </rPh>
    <rPh sb="20" eb="22">
      <t>ヤクワリ</t>
    </rPh>
    <rPh sb="23" eb="25">
      <t>リカイ</t>
    </rPh>
    <rPh sb="30" eb="32">
      <t>モクヒョウ</t>
    </rPh>
    <rPh sb="33" eb="35">
      <t>タッセイ</t>
    </rPh>
    <rPh sb="39" eb="41">
      <t>コウドウ</t>
    </rPh>
    <phoneticPr fontId="4"/>
  </si>
  <si>
    <t>機械創成設計演習◎</t>
    <phoneticPr fontId="4"/>
  </si>
  <si>
    <t>取得</t>
    <phoneticPr fontId="4"/>
  </si>
  <si>
    <t>熱力学２○</t>
    <rPh sb="0" eb="3">
      <t>ネツリキガク</t>
    </rPh>
    <phoneticPr fontId="4"/>
  </si>
  <si>
    <t>基礎伝熱学○</t>
    <rPh sb="0" eb="2">
      <t>キソ</t>
    </rPh>
    <rPh sb="2" eb="4">
      <t>デンネツ</t>
    </rPh>
    <rPh sb="4" eb="5">
      <t>ガク</t>
    </rPh>
    <phoneticPr fontId="4"/>
  </si>
  <si>
    <t>振動工学○</t>
    <rPh sb="0" eb="2">
      <t>シンドウ</t>
    </rPh>
    <rPh sb="2" eb="4">
      <t>コウガク</t>
    </rPh>
    <phoneticPr fontId="4"/>
  </si>
  <si>
    <t>生産加工システム○</t>
    <rPh sb="0" eb="2">
      <t>セイサン</t>
    </rPh>
    <rPh sb="2" eb="4">
      <t>カコウ</t>
    </rPh>
    <phoneticPr fontId="4"/>
  </si>
  <si>
    <t>材料強度学○</t>
    <rPh sb="0" eb="2">
      <t>ザイリョウ</t>
    </rPh>
    <rPh sb="2" eb="4">
      <t>キョウド</t>
    </rPh>
    <rPh sb="4" eb="5">
      <t>ガク</t>
    </rPh>
    <phoneticPr fontId="4"/>
  </si>
  <si>
    <t>燃焼工学○</t>
    <rPh sb="0" eb="2">
      <t>ネンショウ</t>
    </rPh>
    <rPh sb="2" eb="4">
      <t>コウガク</t>
    </rPh>
    <phoneticPr fontId="4"/>
  </si>
  <si>
    <t>数値熱流体解析○</t>
    <rPh sb="0" eb="2">
      <t>スウチ</t>
    </rPh>
    <rPh sb="2" eb="3">
      <t>ネツ</t>
    </rPh>
    <rPh sb="3" eb="5">
      <t>リュウタイ</t>
    </rPh>
    <rPh sb="5" eb="7">
      <t>カイセキ</t>
    </rPh>
    <phoneticPr fontId="4"/>
  </si>
  <si>
    <t>生産管理工学△</t>
    <rPh sb="0" eb="2">
      <t>セイサン</t>
    </rPh>
    <rPh sb="2" eb="4">
      <t>カンリ</t>
    </rPh>
    <rPh sb="4" eb="6">
      <t>コウガク</t>
    </rPh>
    <phoneticPr fontId="4"/>
  </si>
  <si>
    <r>
      <t xml:space="preserve">
選択科目△
14単位</t>
    </r>
    <r>
      <rPr>
        <sz val="11"/>
        <rFont val="ＭＳ Ｐゴシック"/>
        <family val="3"/>
        <charset val="128"/>
        <scheme val="minor"/>
      </rPr>
      <t xml:space="preserve">以上
取得                             </t>
    </r>
    <rPh sb="9" eb="11">
      <t>タンイ</t>
    </rPh>
    <phoneticPr fontId="4"/>
  </si>
  <si>
    <t>機能材料学△</t>
    <rPh sb="0" eb="2">
      <t>キノウ</t>
    </rPh>
    <rPh sb="2" eb="4">
      <t>ザイリョウ</t>
    </rPh>
    <rPh sb="4" eb="5">
      <t>ガク</t>
    </rPh>
    <phoneticPr fontId="3"/>
  </si>
  <si>
    <t>電子工学△</t>
    <rPh sb="0" eb="2">
      <t>デンシ</t>
    </rPh>
    <rPh sb="2" eb="4">
      <t>コウガク</t>
    </rPh>
    <phoneticPr fontId="3"/>
  </si>
  <si>
    <t>メカトロニクス△</t>
  </si>
  <si>
    <t>制御工学2△</t>
    <rPh sb="0" eb="2">
      <t>セイギョ</t>
    </rPh>
    <rPh sb="2" eb="4">
      <t>コウガク</t>
    </rPh>
    <phoneticPr fontId="4"/>
  </si>
  <si>
    <t>電気工学△</t>
    <rPh sb="0" eb="2">
      <t>デンキ</t>
    </rPh>
    <rPh sb="2" eb="4">
      <t>コウガク</t>
    </rPh>
    <phoneticPr fontId="4"/>
  </si>
  <si>
    <t>マン・マシンシステム△</t>
  </si>
  <si>
    <t>生体力学△</t>
    <rPh sb="0" eb="2">
      <t>セイタイ</t>
    </rPh>
    <rPh sb="2" eb="4">
      <t>リキガク</t>
    </rPh>
    <phoneticPr fontId="4"/>
  </si>
  <si>
    <t>ソフトマテリアル工学△</t>
    <rPh sb="8" eb="10">
      <t>コウガク</t>
    </rPh>
    <phoneticPr fontId="4"/>
  </si>
  <si>
    <t>流体力学△</t>
    <rPh sb="0" eb="2">
      <t>リュウタイ</t>
    </rPh>
    <rPh sb="2" eb="4">
      <t>リキガク</t>
    </rPh>
    <phoneticPr fontId="3"/>
  </si>
  <si>
    <t>自動車工学△</t>
    <rPh sb="0" eb="3">
      <t>ジドウシャ</t>
    </rPh>
    <rPh sb="3" eb="5">
      <t>コウガク</t>
    </rPh>
    <phoneticPr fontId="3"/>
  </si>
  <si>
    <t>冷凍・空調工学△</t>
    <rPh sb="0" eb="2">
      <t>レイトウ</t>
    </rPh>
    <rPh sb="3" eb="5">
      <t>クウチョウ</t>
    </rPh>
    <rPh sb="5" eb="7">
      <t>コウガク</t>
    </rPh>
    <phoneticPr fontId="3"/>
  </si>
  <si>
    <t>（13）</t>
    <phoneticPr fontId="4"/>
  </si>
  <si>
    <t>ロボティクス△</t>
  </si>
  <si>
    <t>（43）</t>
    <phoneticPr fontId="4"/>
  </si>
  <si>
    <t>総合評点：</t>
    <rPh sb="0" eb="2">
      <t>ソウゴウ</t>
    </rPh>
    <rPh sb="2" eb="4">
      <t>ヒョウテン</t>
    </rPh>
    <phoneticPr fontId="4"/>
  </si>
  <si>
    <t>総合評価：</t>
    <rPh sb="0" eb="2">
      <t>ソウゴウ</t>
    </rPh>
    <rPh sb="2" eb="4">
      <t>ヒョウカ</t>
    </rPh>
    <phoneticPr fontId="4"/>
  </si>
  <si>
    <t>（※注１）</t>
    <phoneticPr fontId="4"/>
  </si>
  <si>
    <t>履修科目選定にあたっては基盤コースの要件も満たすように配慮すること．</t>
    <rPh sb="0" eb="2">
      <t>リシュウ</t>
    </rPh>
    <rPh sb="2" eb="4">
      <t>カモク</t>
    </rPh>
    <rPh sb="4" eb="6">
      <t>センテイ</t>
    </rPh>
    <rPh sb="12" eb="14">
      <t>キバン</t>
    </rPh>
    <rPh sb="18" eb="20">
      <t>ヨウケン</t>
    </rPh>
    <rPh sb="21" eb="22">
      <t>ミ</t>
    </rPh>
    <rPh sb="27" eb="29">
      <t>ハイリョ</t>
    </rPh>
    <phoneticPr fontId="4"/>
  </si>
  <si>
    <t>応用コース取得単位数</t>
    <rPh sb="0" eb="2">
      <t>オウヨウ</t>
    </rPh>
    <rPh sb="5" eb="7">
      <t>シュトク</t>
    </rPh>
    <rPh sb="7" eb="9">
      <t>タンイ</t>
    </rPh>
    <rPh sb="9" eb="10">
      <t>スウ</t>
    </rPh>
    <phoneticPr fontId="4"/>
  </si>
  <si>
    <t>印刷範囲外</t>
    <rPh sb="0" eb="2">
      <t>インサツ</t>
    </rPh>
    <rPh sb="2" eb="4">
      <t>ハンイ</t>
    </rPh>
    <rPh sb="4" eb="5">
      <t>ガイ</t>
    </rPh>
    <phoneticPr fontId="4"/>
  </si>
  <si>
    <t>項目A-1</t>
    <rPh sb="0" eb="2">
      <t>コウモク</t>
    </rPh>
    <phoneticPr fontId="4"/>
  </si>
  <si>
    <t>総合評点の計算</t>
    <rPh sb="0" eb="2">
      <t>ソウゴウ</t>
    </rPh>
    <rPh sb="2" eb="4">
      <t>ヒョウテン</t>
    </rPh>
    <rPh sb="5" eb="7">
      <t>ケイサン</t>
    </rPh>
    <phoneticPr fontId="4"/>
  </si>
  <si>
    <t>項目E-1</t>
    <rPh sb="0" eb="2">
      <t>コウモク</t>
    </rPh>
    <phoneticPr fontId="4"/>
  </si>
  <si>
    <t>必要科目数</t>
    <rPh sb="0" eb="2">
      <t>ヒツヨウ</t>
    </rPh>
    <rPh sb="2" eb="5">
      <t>カモクスウ</t>
    </rPh>
    <phoneticPr fontId="4"/>
  </si>
  <si>
    <t>項目</t>
    <rPh sb="0" eb="2">
      <t>コウモク</t>
    </rPh>
    <phoneticPr fontId="4"/>
  </si>
  <si>
    <t>評点</t>
    <rPh sb="0" eb="2">
      <t>ヒョウテン</t>
    </rPh>
    <phoneticPr fontId="4"/>
  </si>
  <si>
    <t>点数</t>
    <rPh sb="0" eb="2">
      <t>テンスウ</t>
    </rPh>
    <phoneticPr fontId="4"/>
  </si>
  <si>
    <t>度数</t>
    <rPh sb="0" eb="2">
      <t>ドスウ</t>
    </rPh>
    <phoneticPr fontId="4"/>
  </si>
  <si>
    <t>指科</t>
    <rPh sb="0" eb="1">
      <t>ユビ</t>
    </rPh>
    <rPh sb="1" eb="2">
      <t>カ</t>
    </rPh>
    <phoneticPr fontId="4"/>
  </si>
  <si>
    <t>残枠</t>
    <rPh sb="0" eb="1">
      <t>ザン</t>
    </rPh>
    <rPh sb="1" eb="2">
      <t>ワク</t>
    </rPh>
    <phoneticPr fontId="4"/>
  </si>
  <si>
    <t>E</t>
    <phoneticPr fontId="4"/>
  </si>
  <si>
    <t>Σ</t>
    <phoneticPr fontId="4"/>
  </si>
  <si>
    <t>Σ</t>
    <phoneticPr fontId="4"/>
  </si>
  <si>
    <t>指定科目分点数</t>
    <rPh sb="0" eb="2">
      <t>シテイ</t>
    </rPh>
    <rPh sb="2" eb="4">
      <t>カモク</t>
    </rPh>
    <rPh sb="4" eb="5">
      <t>ブン</t>
    </rPh>
    <rPh sb="5" eb="7">
      <t>テンスウ</t>
    </rPh>
    <phoneticPr fontId="4"/>
  </si>
  <si>
    <t>H</t>
    <phoneticPr fontId="4"/>
  </si>
  <si>
    <t>合格科目数</t>
    <rPh sb="0" eb="2">
      <t>ゴウカク</t>
    </rPh>
    <rPh sb="2" eb="5">
      <t>カモクスウ</t>
    </rPh>
    <phoneticPr fontId="4"/>
  </si>
  <si>
    <t>総合評点</t>
    <rPh sb="0" eb="2">
      <t>ソウゴウ</t>
    </rPh>
    <rPh sb="2" eb="4">
      <t>ヒョウテン</t>
    </rPh>
    <phoneticPr fontId="4"/>
  </si>
  <si>
    <t>項目E-2</t>
    <rPh sb="0" eb="2">
      <t>コウモク</t>
    </rPh>
    <phoneticPr fontId="4"/>
  </si>
  <si>
    <t>項目A-2</t>
    <rPh sb="0" eb="2">
      <t>コウモク</t>
    </rPh>
    <phoneticPr fontId="4"/>
  </si>
  <si>
    <t>Σ</t>
    <phoneticPr fontId="4"/>
  </si>
  <si>
    <t>項目E-3</t>
    <rPh sb="0" eb="2">
      <t>コウモク</t>
    </rPh>
    <phoneticPr fontId="4"/>
  </si>
  <si>
    <t>項目B</t>
    <rPh sb="0" eb="2">
      <t>コウモク</t>
    </rPh>
    <phoneticPr fontId="4"/>
  </si>
  <si>
    <t>項目F-1</t>
    <rPh sb="0" eb="2">
      <t>コウモク</t>
    </rPh>
    <phoneticPr fontId="4"/>
  </si>
  <si>
    <t>項目C-1</t>
    <rPh sb="0" eb="2">
      <t>コウモク</t>
    </rPh>
    <phoneticPr fontId="4"/>
  </si>
  <si>
    <t>項目F-2</t>
    <rPh sb="0" eb="2">
      <t>コウモク</t>
    </rPh>
    <phoneticPr fontId="4"/>
  </si>
  <si>
    <t>項目C-2</t>
    <rPh sb="0" eb="2">
      <t>コウモク</t>
    </rPh>
    <phoneticPr fontId="4"/>
  </si>
  <si>
    <t>項目G-1</t>
    <rPh sb="0" eb="2">
      <t>コウモク</t>
    </rPh>
    <phoneticPr fontId="4"/>
  </si>
  <si>
    <t>項目C-3</t>
    <rPh sb="0" eb="2">
      <t>コウモク</t>
    </rPh>
    <phoneticPr fontId="4"/>
  </si>
  <si>
    <t>項目G-2</t>
    <rPh sb="0" eb="2">
      <t>コウモク</t>
    </rPh>
    <phoneticPr fontId="4"/>
  </si>
  <si>
    <t>項目D-1</t>
    <rPh sb="0" eb="2">
      <t>コウモク</t>
    </rPh>
    <phoneticPr fontId="4"/>
  </si>
  <si>
    <t>項目G-3</t>
    <rPh sb="0" eb="2">
      <t>コウモク</t>
    </rPh>
    <phoneticPr fontId="4"/>
  </si>
  <si>
    <t>項目D-2</t>
    <rPh sb="0" eb="2">
      <t>コウモク</t>
    </rPh>
    <phoneticPr fontId="4"/>
  </si>
  <si>
    <t>指定科目数</t>
    <rPh sb="0" eb="2">
      <t>シテイ</t>
    </rPh>
    <rPh sb="2" eb="5">
      <t>カモクスウ</t>
    </rPh>
    <phoneticPr fontId="4"/>
  </si>
  <si>
    <t>選科</t>
    <rPh sb="0" eb="2">
      <t>センカ</t>
    </rPh>
    <phoneticPr fontId="4"/>
  </si>
  <si>
    <t>Σ</t>
    <phoneticPr fontId="4"/>
  </si>
  <si>
    <t>項目H-1</t>
    <rPh sb="0" eb="2">
      <t>コウモク</t>
    </rPh>
    <phoneticPr fontId="4"/>
  </si>
  <si>
    <t>項目D-3</t>
    <rPh sb="0" eb="2">
      <t>コウモク</t>
    </rPh>
    <phoneticPr fontId="4"/>
  </si>
  <si>
    <t>機械機能解析学◎</t>
    <rPh sb="0" eb="2">
      <t>キカイ</t>
    </rPh>
    <rPh sb="2" eb="4">
      <t>キノウ</t>
    </rPh>
    <rPh sb="4" eb="7">
      <t>カイセキガク</t>
    </rPh>
    <phoneticPr fontId="3"/>
  </si>
  <si>
    <t>本学系列</t>
    <rPh sb="0" eb="2">
      <t>ホンガク</t>
    </rPh>
    <rPh sb="2" eb="4">
      <t>ケイレツ</t>
    </rPh>
    <phoneticPr fontId="4"/>
  </si>
  <si>
    <t>ＪＡＢＥＥ系列</t>
    <rPh sb="5" eb="7">
      <t>ケイレツ</t>
    </rPh>
    <phoneticPr fontId="4"/>
  </si>
  <si>
    <t>科目名</t>
    <rPh sb="0" eb="2">
      <t>カモク</t>
    </rPh>
    <rPh sb="2" eb="3">
      <t>メイ</t>
    </rPh>
    <phoneticPr fontId="4"/>
  </si>
  <si>
    <t>数学・自然科学・情報技術</t>
    <rPh sb="0" eb="2">
      <t>スウガク</t>
    </rPh>
    <rPh sb="3" eb="5">
      <t>シゼン</t>
    </rPh>
    <rPh sb="5" eb="7">
      <t>カガク</t>
    </rPh>
    <rPh sb="8" eb="10">
      <t>ジョウホウ</t>
    </rPh>
    <rPh sb="10" eb="12">
      <t>ギジュツ</t>
    </rPh>
    <phoneticPr fontId="4"/>
  </si>
  <si>
    <t>化学</t>
    <rPh sb="0" eb="2">
      <t>カガク</t>
    </rPh>
    <phoneticPr fontId="4"/>
  </si>
  <si>
    <t>数理専門基礎科目</t>
    <rPh sb="0" eb="2">
      <t>スウリ</t>
    </rPh>
    <rPh sb="2" eb="4">
      <t>センモン</t>
    </rPh>
    <rPh sb="4" eb="6">
      <t>キソ</t>
    </rPh>
    <rPh sb="6" eb="8">
      <t>カモク</t>
    </rPh>
    <phoneticPr fontId="4"/>
  </si>
  <si>
    <t>数学</t>
    <rPh sb="0" eb="2">
      <t>スウガク</t>
    </rPh>
    <phoneticPr fontId="4"/>
  </si>
  <si>
    <t>E</t>
  </si>
  <si>
    <t>C</t>
  </si>
  <si>
    <t>　ラプラス変換</t>
    <rPh sb="5" eb="7">
      <t>ヘンカン</t>
    </rPh>
    <phoneticPr fontId="4"/>
  </si>
  <si>
    <t>　フーリエ解析</t>
    <rPh sb="5" eb="7">
      <t>カイセキ</t>
    </rPh>
    <phoneticPr fontId="4"/>
  </si>
  <si>
    <t>　関数論</t>
    <rPh sb="1" eb="3">
      <t>カンスウ</t>
    </rPh>
    <rPh sb="3" eb="4">
      <t>ロン</t>
    </rPh>
    <phoneticPr fontId="4"/>
  </si>
  <si>
    <t>　微分方程式</t>
    <rPh sb="1" eb="3">
      <t>ビブン</t>
    </rPh>
    <rPh sb="3" eb="6">
      <t>ホウテイシキ</t>
    </rPh>
    <phoneticPr fontId="4"/>
  </si>
  <si>
    <t>偏微分方程式</t>
  </si>
  <si>
    <t>　ベクトル解析</t>
    <rPh sb="5" eb="7">
      <t>カイセキ</t>
    </rPh>
    <phoneticPr fontId="4"/>
  </si>
  <si>
    <t>　数値計算</t>
    <rPh sb="1" eb="3">
      <t>スウチ</t>
    </rPh>
    <rPh sb="3" eb="5">
      <t>ケイサン</t>
    </rPh>
    <phoneticPr fontId="4"/>
  </si>
  <si>
    <t>　確率と統計１</t>
    <rPh sb="1" eb="3">
      <t>カクリツ</t>
    </rPh>
    <rPh sb="4" eb="6">
      <t>トウケイ</t>
    </rPh>
    <phoneticPr fontId="4"/>
  </si>
  <si>
    <t>　確率と統計２</t>
    <rPh sb="1" eb="3">
      <t>カクリツ</t>
    </rPh>
    <rPh sb="4" eb="6">
      <t>トウケイ</t>
    </rPh>
    <phoneticPr fontId="4"/>
  </si>
  <si>
    <t>物理学</t>
    <rPh sb="0" eb="3">
      <t>ブツリガク</t>
    </rPh>
    <phoneticPr fontId="4"/>
  </si>
  <si>
    <t>　基礎力学</t>
    <rPh sb="1" eb="3">
      <t>キソ</t>
    </rPh>
    <rPh sb="3" eb="5">
      <t>リキガク</t>
    </rPh>
    <phoneticPr fontId="4"/>
  </si>
  <si>
    <t>　基礎力学演習</t>
    <rPh sb="1" eb="3">
      <t>キソ</t>
    </rPh>
    <rPh sb="3" eb="5">
      <t>リキガク</t>
    </rPh>
    <rPh sb="5" eb="7">
      <t>エンシュウ</t>
    </rPh>
    <phoneticPr fontId="4"/>
  </si>
  <si>
    <t>　基礎熱統計力学</t>
    <rPh sb="1" eb="3">
      <t>キソ</t>
    </rPh>
    <rPh sb="3" eb="4">
      <t>ネツ</t>
    </rPh>
    <rPh sb="4" eb="6">
      <t>トウケイ</t>
    </rPh>
    <rPh sb="6" eb="8">
      <t>リキガク</t>
    </rPh>
    <phoneticPr fontId="4"/>
  </si>
  <si>
    <t>　基礎熱統計力学演習</t>
    <rPh sb="1" eb="3">
      <t>キソ</t>
    </rPh>
    <rPh sb="3" eb="4">
      <t>ネツ</t>
    </rPh>
    <rPh sb="4" eb="6">
      <t>トウケイ</t>
    </rPh>
    <rPh sb="6" eb="8">
      <t>リキガク</t>
    </rPh>
    <rPh sb="8" eb="10">
      <t>エンシュウ</t>
    </rPh>
    <phoneticPr fontId="4"/>
  </si>
  <si>
    <t>　基礎電磁気学</t>
    <rPh sb="1" eb="3">
      <t>キソ</t>
    </rPh>
    <rPh sb="3" eb="6">
      <t>デンジキ</t>
    </rPh>
    <rPh sb="6" eb="7">
      <t>ガク</t>
    </rPh>
    <phoneticPr fontId="4"/>
  </si>
  <si>
    <t>　基礎電磁気学演習</t>
    <rPh sb="1" eb="3">
      <t>キソ</t>
    </rPh>
    <rPh sb="3" eb="6">
      <t>デンジキ</t>
    </rPh>
    <rPh sb="6" eb="7">
      <t>ガク</t>
    </rPh>
    <rPh sb="7" eb="9">
      <t>エンシュウ</t>
    </rPh>
    <phoneticPr fontId="4"/>
  </si>
  <si>
    <t>　物理学実験</t>
    <rPh sb="1" eb="4">
      <t>ブツリガク</t>
    </rPh>
    <rPh sb="4" eb="6">
      <t>ジッケン</t>
    </rPh>
    <phoneticPr fontId="4"/>
  </si>
  <si>
    <t>相対論と量子論の基礎</t>
  </si>
  <si>
    <t>相対論と量子論の基礎演習</t>
  </si>
  <si>
    <t>Ｅ</t>
  </si>
  <si>
    <t>基礎無機化学</t>
  </si>
  <si>
    <t>基礎有機化学</t>
    <rPh sb="0" eb="2">
      <t>キソ</t>
    </rPh>
    <rPh sb="2" eb="4">
      <t>ユウキ</t>
    </rPh>
    <rPh sb="4" eb="6">
      <t>カガク</t>
    </rPh>
    <phoneticPr fontId="4"/>
  </si>
  <si>
    <t>基礎生物化学</t>
  </si>
  <si>
    <t>　化学実験</t>
    <rPh sb="1" eb="3">
      <t>カガク</t>
    </rPh>
    <rPh sb="3" eb="5">
      <t>ジッケン</t>
    </rPh>
    <phoneticPr fontId="4"/>
  </si>
  <si>
    <t>人文・社会（英語）</t>
    <rPh sb="6" eb="8">
      <t>エイゴ</t>
    </rPh>
    <phoneticPr fontId="4"/>
  </si>
  <si>
    <t>英語上達科目Ⅰ</t>
    <rPh sb="0" eb="2">
      <t>エイゴ</t>
    </rPh>
    <rPh sb="2" eb="4">
      <t>ジョウタツ</t>
    </rPh>
    <rPh sb="4" eb="6">
      <t>カモク</t>
    </rPh>
    <phoneticPr fontId="4"/>
  </si>
  <si>
    <t>Reading &amp; Writing　I</t>
  </si>
  <si>
    <t>Reading ⅠA</t>
  </si>
  <si>
    <t>G</t>
  </si>
  <si>
    <t>Reading ⅠB</t>
  </si>
  <si>
    <t>Writing ⅠA</t>
  </si>
  <si>
    <t>Writing ⅠB</t>
  </si>
  <si>
    <t>Listening &amp; Speaking　I</t>
  </si>
  <si>
    <t>English Communication I</t>
  </si>
  <si>
    <t>Presentation Ⅰ</t>
  </si>
  <si>
    <t>英語総合 ⅠA</t>
  </si>
  <si>
    <t>英語総合 ⅠB</t>
  </si>
  <si>
    <t>工学英語IA</t>
  </si>
  <si>
    <t>工学英語IB</t>
  </si>
  <si>
    <t>TOEIC  IA</t>
  </si>
  <si>
    <t>TOEIC  IB</t>
  </si>
  <si>
    <t>英語上達科目Ⅱ</t>
    <rPh sb="0" eb="2">
      <t>エイゴ</t>
    </rPh>
    <rPh sb="2" eb="4">
      <t>ジョウタツ</t>
    </rPh>
    <rPh sb="4" eb="6">
      <t>カモク</t>
    </rPh>
    <phoneticPr fontId="4"/>
  </si>
  <si>
    <t>Reading ⅡA</t>
  </si>
  <si>
    <t>Reading ⅡB</t>
  </si>
  <si>
    <t>Writing ⅡA</t>
  </si>
  <si>
    <t>Writing ⅡB</t>
  </si>
  <si>
    <t>Presentation Ⅱ</t>
  </si>
  <si>
    <t>Debate ⅡA</t>
  </si>
  <si>
    <t>Debate ⅡB</t>
  </si>
  <si>
    <t xml:space="preserve">TOEIC Ⅱ </t>
  </si>
  <si>
    <t>情報科目</t>
    <rPh sb="0" eb="2">
      <t>ジョウホウ</t>
    </rPh>
    <rPh sb="2" eb="4">
      <t>カモク</t>
    </rPh>
    <phoneticPr fontId="4"/>
  </si>
  <si>
    <t>情報関連科目</t>
    <rPh sb="0" eb="2">
      <t>ジョウホウ</t>
    </rPh>
    <rPh sb="2" eb="4">
      <t>カンレン</t>
    </rPh>
    <rPh sb="4" eb="6">
      <t>カモク</t>
    </rPh>
    <phoneticPr fontId="4"/>
  </si>
  <si>
    <t>Java入門</t>
  </si>
  <si>
    <t>　C言語入門</t>
    <rPh sb="2" eb="4">
      <t>ゲンゴ</t>
    </rPh>
    <rPh sb="4" eb="6">
      <t>ニュウモン</t>
    </rPh>
    <phoneticPr fontId="4"/>
  </si>
  <si>
    <t>情報基礎科目</t>
    <rPh sb="0" eb="2">
      <t>ジョウホウ</t>
    </rPh>
    <rPh sb="2" eb="4">
      <t>キソ</t>
    </rPh>
    <rPh sb="4" eb="6">
      <t>カモク</t>
    </rPh>
    <phoneticPr fontId="4"/>
  </si>
  <si>
    <t>　情報リテラシ</t>
    <rPh sb="1" eb="3">
      <t>ジョウホウ</t>
    </rPh>
    <phoneticPr fontId="4"/>
  </si>
  <si>
    <t>　情報処理概論</t>
    <rPh sb="1" eb="3">
      <t>ジョウホウ</t>
    </rPh>
    <rPh sb="3" eb="5">
      <t>ショリ</t>
    </rPh>
    <rPh sb="5" eb="7">
      <t>ガイロン</t>
    </rPh>
    <phoneticPr fontId="4"/>
  </si>
  <si>
    <t>人文・社会系教養科目</t>
    <rPh sb="0" eb="2">
      <t>ジンブン</t>
    </rPh>
    <rPh sb="3" eb="6">
      <t>シャカイケイ</t>
    </rPh>
    <rPh sb="6" eb="8">
      <t>キョウヨウ</t>
    </rPh>
    <rPh sb="8" eb="10">
      <t>カモク</t>
    </rPh>
    <phoneticPr fontId="4"/>
  </si>
  <si>
    <t>人文・社会</t>
    <rPh sb="0" eb="2">
      <t>ジンブン</t>
    </rPh>
    <rPh sb="3" eb="5">
      <t>シャカイ</t>
    </rPh>
    <phoneticPr fontId="4"/>
  </si>
  <si>
    <t>比較文化論</t>
    <rPh sb="0" eb="2">
      <t>ヒカク</t>
    </rPh>
    <rPh sb="2" eb="4">
      <t>ブンカ</t>
    </rPh>
    <rPh sb="4" eb="5">
      <t>ロン</t>
    </rPh>
    <phoneticPr fontId="4"/>
  </si>
  <si>
    <t>A</t>
  </si>
  <si>
    <t>B</t>
  </si>
  <si>
    <t>文化人類学</t>
  </si>
  <si>
    <t>言語文化論</t>
  </si>
  <si>
    <t>日本文化論</t>
  </si>
  <si>
    <t>世界の言語と文化</t>
    <rPh sb="0" eb="2">
      <t>セカイ</t>
    </rPh>
    <rPh sb="3" eb="5">
      <t>ゲンゴ</t>
    </rPh>
    <rPh sb="6" eb="8">
      <t>ブンカ</t>
    </rPh>
    <phoneticPr fontId="33"/>
  </si>
  <si>
    <t>ジェンダー論</t>
    <rPh sb="5" eb="6">
      <t>ロン</t>
    </rPh>
    <phoneticPr fontId="4"/>
  </si>
  <si>
    <t>アジア文化論</t>
    <rPh sb="3" eb="6">
      <t>ブンカロン</t>
    </rPh>
    <phoneticPr fontId="4"/>
  </si>
  <si>
    <t>現代史</t>
  </si>
  <si>
    <t>科学技術史</t>
  </si>
  <si>
    <t>　芸術学</t>
    <rPh sb="1" eb="4">
      <t>ゲイジュツガク</t>
    </rPh>
    <phoneticPr fontId="4"/>
  </si>
  <si>
    <t>　哲学</t>
    <rPh sb="1" eb="3">
      <t>テツガク</t>
    </rPh>
    <phoneticPr fontId="4"/>
  </si>
  <si>
    <t>　倫理学</t>
    <rPh sb="1" eb="4">
      <t>リンリガク</t>
    </rPh>
    <phoneticPr fontId="4"/>
  </si>
  <si>
    <t>　生命倫理</t>
    <rPh sb="1" eb="3">
      <t>セイメイ</t>
    </rPh>
    <rPh sb="3" eb="5">
      <t>リンリ</t>
    </rPh>
    <phoneticPr fontId="4"/>
  </si>
  <si>
    <t>技術者の倫理</t>
  </si>
  <si>
    <t>科学技術倫理学</t>
  </si>
  <si>
    <t>文学論</t>
    <rPh sb="0" eb="3">
      <t>ブンガクロン</t>
    </rPh>
    <phoneticPr fontId="4"/>
  </si>
  <si>
    <t>F</t>
  </si>
  <si>
    <t>社会心理学</t>
    <rPh sb="0" eb="2">
      <t>シャカイ</t>
    </rPh>
    <rPh sb="2" eb="5">
      <t>シンリガク</t>
    </rPh>
    <phoneticPr fontId="4"/>
  </si>
  <si>
    <t>認知心理学</t>
    <rPh sb="0" eb="2">
      <t>ニンチ</t>
    </rPh>
    <rPh sb="2" eb="5">
      <t>シンリガク</t>
    </rPh>
    <phoneticPr fontId="4"/>
  </si>
  <si>
    <t>経済地理学</t>
    <rPh sb="0" eb="2">
      <t>ケイザイ</t>
    </rPh>
    <rPh sb="2" eb="5">
      <t>チリガク</t>
    </rPh>
    <phoneticPr fontId="4"/>
  </si>
  <si>
    <t>社会地理学</t>
    <rPh sb="0" eb="2">
      <t>シャカイ</t>
    </rPh>
    <rPh sb="2" eb="5">
      <t>チリガク</t>
    </rPh>
    <phoneticPr fontId="4"/>
  </si>
  <si>
    <t>現代日本の地方自治</t>
  </si>
  <si>
    <t>法学入門</t>
  </si>
  <si>
    <t>　知的財産法</t>
  </si>
  <si>
    <t>　日本国憲法</t>
    <rPh sb="1" eb="3">
      <t>ニホン</t>
    </rPh>
    <rPh sb="3" eb="4">
      <t>コク</t>
    </rPh>
    <rPh sb="4" eb="6">
      <t>ケンポウ</t>
    </rPh>
    <phoneticPr fontId="4"/>
  </si>
  <si>
    <t>　民法</t>
    <rPh sb="1" eb="3">
      <t>ミンポウ</t>
    </rPh>
    <phoneticPr fontId="4"/>
  </si>
  <si>
    <t>　マクロ経済学</t>
    <rPh sb="4" eb="7">
      <t>ケイザイガク</t>
    </rPh>
    <phoneticPr fontId="4"/>
  </si>
  <si>
    <t>　ミクロ経済学</t>
    <rPh sb="4" eb="7">
      <t>ケイザイガク</t>
    </rPh>
    <phoneticPr fontId="4"/>
  </si>
  <si>
    <t>　経済学入門</t>
    <rPh sb="1" eb="4">
      <t>ケイザイガク</t>
    </rPh>
    <rPh sb="4" eb="6">
      <t>ニュウモン</t>
    </rPh>
    <phoneticPr fontId="4"/>
  </si>
  <si>
    <t>　社会学</t>
  </si>
  <si>
    <t>地域社会学</t>
    <rPh sb="0" eb="2">
      <t>チイキ</t>
    </rPh>
    <rPh sb="2" eb="4">
      <t>シャカイ</t>
    </rPh>
    <rPh sb="4" eb="5">
      <t>ガク</t>
    </rPh>
    <phoneticPr fontId="4"/>
  </si>
  <si>
    <t>企業システム論</t>
  </si>
  <si>
    <t>情報技術と社会</t>
  </si>
  <si>
    <t>情報アクセシビリティ論</t>
  </si>
  <si>
    <t>メディアリテラシ</t>
  </si>
  <si>
    <t>映像メディア論</t>
    <rPh sb="0" eb="2">
      <t>エイゾウ</t>
    </rPh>
    <rPh sb="6" eb="7">
      <t>ロン</t>
    </rPh>
    <phoneticPr fontId="4"/>
  </si>
  <si>
    <t>　プレゼンテーション入門</t>
    <rPh sb="10" eb="12">
      <t>ニュウモン</t>
    </rPh>
    <phoneticPr fontId="4"/>
  </si>
  <si>
    <t>自己表現とコミュニケーション</t>
  </si>
  <si>
    <t>福祉と技術</t>
  </si>
  <si>
    <t>科学技術の社会学</t>
  </si>
  <si>
    <t>教育の近現代史</t>
    <rPh sb="0" eb="2">
      <t>キョウイク</t>
    </rPh>
    <rPh sb="3" eb="6">
      <t>キンゲンダイ</t>
    </rPh>
    <rPh sb="6" eb="7">
      <t>シ</t>
    </rPh>
    <phoneticPr fontId="30"/>
  </si>
  <si>
    <t>教育原論</t>
  </si>
  <si>
    <t>　教育社会学</t>
    <rPh sb="1" eb="3">
      <t>キョウイク</t>
    </rPh>
    <rPh sb="3" eb="6">
      <t>シャカイガク</t>
    </rPh>
    <phoneticPr fontId="4"/>
  </si>
  <si>
    <t>　教育心理学</t>
    <rPh sb="1" eb="3">
      <t>キョウイク</t>
    </rPh>
    <rPh sb="3" eb="6">
      <t>シンリガク</t>
    </rPh>
    <phoneticPr fontId="4"/>
  </si>
  <si>
    <t>生徒文化論</t>
    <rPh sb="0" eb="2">
      <t>セイト</t>
    </rPh>
    <rPh sb="2" eb="4">
      <t>ブンカ</t>
    </rPh>
    <rPh sb="4" eb="5">
      <t>ロン</t>
    </rPh>
    <phoneticPr fontId="30"/>
  </si>
  <si>
    <t>人間関係論</t>
    <rPh sb="0" eb="2">
      <t>ニンゲン</t>
    </rPh>
    <rPh sb="2" eb="4">
      <t>カンケイ</t>
    </rPh>
    <rPh sb="4" eb="5">
      <t>ロン</t>
    </rPh>
    <phoneticPr fontId="30"/>
  </si>
  <si>
    <t>グローバリゼーション論</t>
  </si>
  <si>
    <t>現代日本の社会</t>
  </si>
  <si>
    <t>　環境学入門</t>
    <rPh sb="1" eb="4">
      <t>カンキョウガク</t>
    </rPh>
    <rPh sb="4" eb="6">
      <t>ニュウモン</t>
    </rPh>
    <phoneticPr fontId="4"/>
  </si>
  <si>
    <t>人間社会と環境問題</t>
  </si>
  <si>
    <t>　環境経済学</t>
    <rPh sb="1" eb="3">
      <t>カンキョウ</t>
    </rPh>
    <rPh sb="3" eb="6">
      <t>ケイザイガク</t>
    </rPh>
    <phoneticPr fontId="4"/>
  </si>
  <si>
    <t>　生物と環境の保全</t>
    <rPh sb="1" eb="3">
      <t>セイブツ</t>
    </rPh>
    <rPh sb="4" eb="6">
      <t>カンキョウ</t>
    </rPh>
    <rPh sb="7" eb="9">
      <t>ホゼン</t>
    </rPh>
    <phoneticPr fontId="4"/>
  </si>
  <si>
    <t>生産と消費の環境論</t>
    <rPh sb="0" eb="2">
      <t>セイサン</t>
    </rPh>
    <rPh sb="3" eb="5">
      <t>ショウヒ</t>
    </rPh>
    <rPh sb="6" eb="8">
      <t>カンキョウ</t>
    </rPh>
    <rPh sb="8" eb="9">
      <t>ロン</t>
    </rPh>
    <phoneticPr fontId="4"/>
  </si>
  <si>
    <t>地域環境マネジメント</t>
    <rPh sb="0" eb="2">
      <t>チイキ</t>
    </rPh>
    <rPh sb="2" eb="4">
      <t>カンキョウ</t>
    </rPh>
    <phoneticPr fontId="4"/>
  </si>
  <si>
    <t>地域と環境</t>
    <rPh sb="0" eb="2">
      <t>チイキ</t>
    </rPh>
    <rPh sb="3" eb="5">
      <t>カンキョウ</t>
    </rPh>
    <phoneticPr fontId="4"/>
  </si>
  <si>
    <t>人文社会演習１</t>
    <rPh sb="0" eb="2">
      <t>ジンブン</t>
    </rPh>
    <rPh sb="2" eb="4">
      <t>シャカイ</t>
    </rPh>
    <rPh sb="4" eb="6">
      <t>エンシュウ</t>
    </rPh>
    <phoneticPr fontId="4"/>
  </si>
  <si>
    <t>人文社会演習２</t>
  </si>
  <si>
    <t>共通健康科目</t>
    <rPh sb="0" eb="2">
      <t>キョウツウ</t>
    </rPh>
    <rPh sb="2" eb="4">
      <t>ケンコウ</t>
    </rPh>
    <rPh sb="4" eb="6">
      <t>カモク</t>
    </rPh>
    <phoneticPr fontId="4"/>
  </si>
  <si>
    <t>理論</t>
    <rPh sb="0" eb="2">
      <t>リロン</t>
    </rPh>
    <phoneticPr fontId="4"/>
  </si>
  <si>
    <t>健康科学論A</t>
  </si>
  <si>
    <t>健康科学論B</t>
  </si>
  <si>
    <t>スポーツ社会学</t>
    <rPh sb="4" eb="7">
      <t>シャカイガク</t>
    </rPh>
    <phoneticPr fontId="4"/>
  </si>
  <si>
    <t>スポーツ健康学</t>
    <rPh sb="4" eb="6">
      <t>ケンコウ</t>
    </rPh>
    <rPh sb="6" eb="7">
      <t>ガク</t>
    </rPh>
    <phoneticPr fontId="4"/>
  </si>
  <si>
    <t>スポーツ生理学</t>
    <rPh sb="4" eb="6">
      <t>セイリ</t>
    </rPh>
    <rPh sb="6" eb="7">
      <t>ガク</t>
    </rPh>
    <phoneticPr fontId="4"/>
  </si>
  <si>
    <t>スポーツ心理学</t>
    <rPh sb="4" eb="7">
      <t>シンリガク</t>
    </rPh>
    <phoneticPr fontId="4"/>
  </si>
  <si>
    <t>エクササイズ演習(基礎)</t>
    <rPh sb="6" eb="8">
      <t>エンシュウ</t>
    </rPh>
    <rPh sb="9" eb="11">
      <t>キソ</t>
    </rPh>
    <phoneticPr fontId="4"/>
  </si>
  <si>
    <t>エクササイズ演習(応用)</t>
    <rPh sb="6" eb="8">
      <t>エンシュウ</t>
    </rPh>
    <rPh sb="9" eb="11">
      <t>オウヨウ</t>
    </rPh>
    <phoneticPr fontId="4"/>
  </si>
  <si>
    <t>体格・体力と健康(演習)</t>
    <rPh sb="0" eb="2">
      <t>タイカク</t>
    </rPh>
    <rPh sb="3" eb="5">
      <t>タイリョク</t>
    </rPh>
    <rPh sb="6" eb="8">
      <t>ケンコウ</t>
    </rPh>
    <rPh sb="9" eb="11">
      <t>エンシュウ</t>
    </rPh>
    <phoneticPr fontId="4"/>
  </si>
  <si>
    <t>ヘルスコンディショニング演習</t>
    <rPh sb="12" eb="14">
      <t>エンシュウ</t>
    </rPh>
    <phoneticPr fontId="4"/>
  </si>
  <si>
    <t>身体的コミュニケーションスキル</t>
    <rPh sb="0" eb="3">
      <t>シンタイテキ</t>
    </rPh>
    <phoneticPr fontId="4"/>
  </si>
  <si>
    <t>ウェルネス・スポーツ（テクニカル）　</t>
  </si>
  <si>
    <t>ウェルネス・スポーツ
（スポーツコミュニケーション）</t>
  </si>
  <si>
    <t>フライングディスク(テクニカル)</t>
  </si>
  <si>
    <t>フライングディスク
(スポーツコミュニケーション)</t>
  </si>
  <si>
    <t>テニス(テクニカル)</t>
  </si>
  <si>
    <t>テニス(スポーツコミュニケーション)</t>
  </si>
  <si>
    <t>バドミントン(テクニカル)</t>
  </si>
  <si>
    <t>バドミントン(スポーツコミュニケーション)</t>
  </si>
  <si>
    <t>スキー（テクニカル）</t>
  </si>
  <si>
    <t>スキー（スポーツコミュニケーション）</t>
  </si>
  <si>
    <t>軟式野球（テクニカル）</t>
  </si>
  <si>
    <t>ソフトボール（テクニカル）</t>
  </si>
  <si>
    <t>ソフトボール
（スポーツコミュニケーション）</t>
  </si>
  <si>
    <t>サッカー(テクニカル)</t>
  </si>
  <si>
    <t>サッカー(スポーツコミュニケーション)</t>
  </si>
  <si>
    <t>フットサル(テクニカル)</t>
  </si>
  <si>
    <t>フットサル(スポーツコミュニケーション)</t>
  </si>
  <si>
    <t>卓球(テクニカル)</t>
  </si>
  <si>
    <t>卓球(スポーツコミュニケーション)</t>
  </si>
  <si>
    <t>バスケットボール(テクニカル)</t>
  </si>
  <si>
    <t>バスケットボール
(スポーツコミュニケーション)</t>
  </si>
  <si>
    <t>バレーボール(テクニカル)</t>
  </si>
  <si>
    <t>バレーボール
(スポーツコミュニケーション)</t>
  </si>
  <si>
    <t>フラッグフットボール(テクニカル)</t>
  </si>
  <si>
    <t>フラッグフットボール
（スポーツコミュニケーション)</t>
  </si>
  <si>
    <t>ゴルフ(テクニカル)</t>
  </si>
  <si>
    <t>ゴルフ(スポーツコミュニケーション）</t>
  </si>
  <si>
    <t>共通工学系教養科目</t>
    <rPh sb="0" eb="2">
      <t>キョウツウ</t>
    </rPh>
    <rPh sb="2" eb="5">
      <t>コウガクケイ</t>
    </rPh>
    <rPh sb="5" eb="7">
      <t>キョウヨウ</t>
    </rPh>
    <rPh sb="7" eb="9">
      <t>カモク</t>
    </rPh>
    <phoneticPr fontId="4"/>
  </si>
  <si>
    <t>　機械工学概論</t>
    <rPh sb="1" eb="3">
      <t>キカイ</t>
    </rPh>
    <rPh sb="3" eb="5">
      <t>コウガク</t>
    </rPh>
    <rPh sb="5" eb="7">
      <t>ガイロン</t>
    </rPh>
    <phoneticPr fontId="4"/>
  </si>
  <si>
    <t>視覚と照明</t>
    <rPh sb="0" eb="2">
      <t>シカク</t>
    </rPh>
    <rPh sb="3" eb="5">
      <t>ショウメイ</t>
    </rPh>
    <phoneticPr fontId="4"/>
  </si>
  <si>
    <t>　情報工学概論</t>
    <rPh sb="1" eb="3">
      <t>ジョウホウ</t>
    </rPh>
    <rPh sb="3" eb="5">
      <t>コウガク</t>
    </rPh>
    <rPh sb="5" eb="7">
      <t>ガイロン</t>
    </rPh>
    <phoneticPr fontId="4"/>
  </si>
  <si>
    <t>　材料化学工学概論</t>
    <rPh sb="1" eb="3">
      <t>ザイリョウ</t>
    </rPh>
    <rPh sb="3" eb="5">
      <t>カガク</t>
    </rPh>
    <rPh sb="5" eb="7">
      <t>コウガク</t>
    </rPh>
    <rPh sb="7" eb="9">
      <t>ガイロン</t>
    </rPh>
    <phoneticPr fontId="4"/>
  </si>
  <si>
    <t>　塗料・塗装工学概論</t>
    <rPh sb="1" eb="3">
      <t>トリョウ</t>
    </rPh>
    <rPh sb="4" eb="6">
      <t>トソウ</t>
    </rPh>
    <rPh sb="6" eb="8">
      <t>コウガク</t>
    </rPh>
    <rPh sb="8" eb="10">
      <t>ガイロン</t>
    </rPh>
    <phoneticPr fontId="4"/>
  </si>
  <si>
    <t>　信頼性工学概論</t>
    <rPh sb="1" eb="4">
      <t>シンライセイ</t>
    </rPh>
    <rPh sb="4" eb="6">
      <t>コウガク</t>
    </rPh>
    <rPh sb="6" eb="8">
      <t>ガイロン</t>
    </rPh>
    <phoneticPr fontId="4"/>
  </si>
  <si>
    <t>D</t>
  </si>
  <si>
    <t>　安全性工学概論</t>
    <rPh sb="1" eb="4">
      <t>アンゼンセイ</t>
    </rPh>
    <rPh sb="4" eb="6">
      <t>コウガク</t>
    </rPh>
    <rPh sb="6" eb="8">
      <t>ガイロン</t>
    </rPh>
    <phoneticPr fontId="4"/>
  </si>
  <si>
    <t>　物性入門</t>
    <rPh sb="1" eb="3">
      <t>ブッセイ</t>
    </rPh>
    <rPh sb="3" eb="5">
      <t>ニュウモン</t>
    </rPh>
    <phoneticPr fontId="4"/>
  </si>
  <si>
    <t>　認知工学入門</t>
    <rPh sb="1" eb="3">
      <t>ニンチ</t>
    </rPh>
    <rPh sb="3" eb="5">
      <t>コウガク</t>
    </rPh>
    <rPh sb="5" eb="7">
      <t>ニュウモン</t>
    </rPh>
    <phoneticPr fontId="4"/>
  </si>
  <si>
    <t>人文・社会</t>
  </si>
  <si>
    <t>　エレクトロニクス科学史</t>
    <rPh sb="9" eb="12">
      <t>カガクシ</t>
    </rPh>
    <phoneticPr fontId="4"/>
  </si>
  <si>
    <t>　現代生物学</t>
    <rPh sb="1" eb="3">
      <t>ゲンダイ</t>
    </rPh>
    <rPh sb="3" eb="6">
      <t>セイブツガク</t>
    </rPh>
    <phoneticPr fontId="4"/>
  </si>
  <si>
    <t>　宇宙空間科学</t>
    <rPh sb="1" eb="3">
      <t>ウチュウ</t>
    </rPh>
    <rPh sb="3" eb="5">
      <t>クウカン</t>
    </rPh>
    <rPh sb="5" eb="7">
      <t>カガク</t>
    </rPh>
    <phoneticPr fontId="4"/>
  </si>
  <si>
    <t>　エネルギー・環境論</t>
    <rPh sb="7" eb="9">
      <t>カンキョウ</t>
    </rPh>
    <rPh sb="9" eb="10">
      <t>ロン</t>
    </rPh>
    <phoneticPr fontId="4"/>
  </si>
  <si>
    <t>　芝浦工業大学通論</t>
    <rPh sb="1" eb="3">
      <t>シバウラ</t>
    </rPh>
    <rPh sb="3" eb="5">
      <t>コウギョウ</t>
    </rPh>
    <rPh sb="5" eb="7">
      <t>ダイガク</t>
    </rPh>
    <rPh sb="7" eb="9">
      <t>ツウロン</t>
    </rPh>
    <phoneticPr fontId="4"/>
  </si>
  <si>
    <t>産業技術論</t>
    <rPh sb="0" eb="2">
      <t>サンギョウ</t>
    </rPh>
    <rPh sb="2" eb="4">
      <t>ギジュツ</t>
    </rPh>
    <rPh sb="4" eb="5">
      <t>ロン</t>
    </rPh>
    <phoneticPr fontId="4"/>
  </si>
  <si>
    <t>国際インターンシップ</t>
    <rPh sb="0" eb="2">
      <t>コクサイ</t>
    </rPh>
    <phoneticPr fontId="4"/>
  </si>
  <si>
    <t>G</t>
    <phoneticPr fontId="4"/>
  </si>
  <si>
    <t>Ｅ</t>
    <phoneticPr fontId="4"/>
  </si>
  <si>
    <t>≪名称変更≫メンタルヘルス・マネジメント</t>
    <rPh sb="1" eb="3">
      <t>メイショウ</t>
    </rPh>
    <rPh sb="3" eb="5">
      <t>ヘンコウ</t>
    </rPh>
    <phoneticPr fontId="4"/>
  </si>
  <si>
    <t>は主となる学習・教育到達目標となります。</t>
    <phoneticPr fontId="4"/>
  </si>
  <si>
    <t>◎必修科目　○選択必修科目　△選択科目</t>
    <rPh sb="1" eb="3">
      <t>ヒッシュウ</t>
    </rPh>
    <rPh sb="3" eb="5">
      <t>カモク</t>
    </rPh>
    <rPh sb="12" eb="13">
      <t>メ</t>
    </rPh>
    <phoneticPr fontId="4"/>
  </si>
  <si>
    <t>科　目　名　称</t>
    <rPh sb="0" eb="7">
      <t>カメメイショウ</t>
    </rPh>
    <phoneticPr fontId="4"/>
  </si>
  <si>
    <t>学習・教育
到達目標</t>
    <rPh sb="0" eb="2">
      <t>ガクシュウ</t>
    </rPh>
    <rPh sb="3" eb="5">
      <t>キョウイク</t>
    </rPh>
    <rPh sb="6" eb="8">
      <t>トウタツ</t>
    </rPh>
    <rPh sb="8" eb="10">
      <t>モクヒョウ</t>
    </rPh>
    <phoneticPr fontId="4"/>
  </si>
  <si>
    <t>◎</t>
    <phoneticPr fontId="4"/>
  </si>
  <si>
    <t>機械の力学１</t>
    <phoneticPr fontId="4"/>
  </si>
  <si>
    <t>機械機能工学実験１</t>
  </si>
  <si>
    <t>○</t>
    <phoneticPr fontId="4"/>
  </si>
  <si>
    <t>応用解析学</t>
  </si>
  <si>
    <t>○</t>
    <phoneticPr fontId="4"/>
  </si>
  <si>
    <t>設計の基礎</t>
    <phoneticPr fontId="4"/>
  </si>
  <si>
    <t>A</t>
    <phoneticPr fontId="4"/>
  </si>
  <si>
    <t>◎</t>
    <phoneticPr fontId="4"/>
  </si>
  <si>
    <t>機械機能工学実験２</t>
  </si>
  <si>
    <t>F</t>
    <phoneticPr fontId="4"/>
  </si>
  <si>
    <t>環境調和型エネルギー工学</t>
  </si>
  <si>
    <t>△</t>
    <phoneticPr fontId="4"/>
  </si>
  <si>
    <t>制御工学２</t>
  </si>
  <si>
    <t>機械機能工学入門</t>
  </si>
  <si>
    <t>制御工学１</t>
  </si>
  <si>
    <t>E</t>
    <phoneticPr fontId="4"/>
  </si>
  <si>
    <t>G</t>
    <phoneticPr fontId="4"/>
  </si>
  <si>
    <t>△</t>
    <phoneticPr fontId="4"/>
  </si>
  <si>
    <t>電気工学</t>
  </si>
  <si>
    <t>B</t>
    <phoneticPr fontId="4"/>
  </si>
  <si>
    <t>H</t>
    <phoneticPr fontId="4"/>
  </si>
  <si>
    <t>F</t>
    <phoneticPr fontId="4"/>
  </si>
  <si>
    <t>D</t>
    <phoneticPr fontId="4"/>
  </si>
  <si>
    <t>◎</t>
    <phoneticPr fontId="4"/>
  </si>
  <si>
    <t>材料力学１</t>
  </si>
  <si>
    <t>○</t>
    <phoneticPr fontId="4"/>
  </si>
  <si>
    <t>数値解析演習</t>
  </si>
  <si>
    <t>A</t>
    <phoneticPr fontId="4"/>
  </si>
  <si>
    <t>マンマシンシステム</t>
  </si>
  <si>
    <t>燃焼工学</t>
  </si>
  <si>
    <t>マテリアル・サイエンス</t>
  </si>
  <si>
    <t>ソフトマテリアル工学</t>
  </si>
  <si>
    <t>数値解析</t>
  </si>
  <si>
    <t>生体力学</t>
  </si>
  <si>
    <t>機械要素</t>
  </si>
  <si>
    <t>応用機械機能工学実験１</t>
  </si>
  <si>
    <t>機械設計１</t>
  </si>
  <si>
    <t>システム工学</t>
  </si>
  <si>
    <t>熱力学２</t>
  </si>
  <si>
    <t>応用機械機能工学実験２</t>
  </si>
  <si>
    <t>機械の力学２</t>
  </si>
  <si>
    <t>材料力学２</t>
  </si>
  <si>
    <t>基礎伝熱学</t>
  </si>
  <si>
    <t>機械創成設計演習</t>
  </si>
  <si>
    <t>設計学</t>
  </si>
  <si>
    <t>電子工学</t>
  </si>
  <si>
    <t>振動工学</t>
  </si>
  <si>
    <t>材料強度学</t>
  </si>
  <si>
    <t>加工学</t>
  </si>
  <si>
    <t>機械機能解析学</t>
  </si>
  <si>
    <t>流体力学</t>
  </si>
  <si>
    <t>流れの力学１</t>
  </si>
  <si>
    <t>機械の力学３</t>
  </si>
  <si>
    <t>エネルギー／環境概論</t>
  </si>
  <si>
    <t>自動車工学</t>
  </si>
  <si>
    <t>冷凍・空調工学</t>
  </si>
  <si>
    <t>機械のＣ言語</t>
  </si>
  <si>
    <t>数値熱流体解析</t>
  </si>
  <si>
    <t>ロボティクス</t>
  </si>
  <si>
    <t>生産管理工学</t>
  </si>
  <si>
    <t>生産加工システム</t>
  </si>
  <si>
    <t>△</t>
  </si>
  <si>
    <t>Mechanics of Materials Exercises</t>
    <phoneticPr fontId="4"/>
  </si>
  <si>
    <t>メカトロニクス</t>
  </si>
  <si>
    <t>卒業研究</t>
  </si>
  <si>
    <t>塑性と加工</t>
  </si>
  <si>
    <t>創成ゼミナール</t>
  </si>
  <si>
    <t>熱力学１</t>
  </si>
  <si>
    <t>計測工学</t>
  </si>
  <si>
    <t>機構学</t>
  </si>
  <si>
    <t>流れの力学２</t>
  </si>
  <si>
    <t>機械設計２</t>
  </si>
  <si>
    <t>機能材料学</t>
  </si>
  <si>
    <t>学習・教育到達目標対応表（専門科目）</t>
    <rPh sb="0" eb="2">
      <t>ガクシュウ</t>
    </rPh>
    <rPh sb="3" eb="5">
      <t>キョウイク</t>
    </rPh>
    <rPh sb="5" eb="7">
      <t>トウタツ</t>
    </rPh>
    <rPh sb="7" eb="9">
      <t>モクヒョウ</t>
    </rPh>
    <rPh sb="9" eb="11">
      <t>タイオウ</t>
    </rPh>
    <rPh sb="11" eb="12">
      <t>ヒョウ</t>
    </rPh>
    <rPh sb="13" eb="15">
      <t>センモン</t>
    </rPh>
    <rPh sb="15" eb="17">
      <t>カモク</t>
    </rPh>
    <phoneticPr fontId="4"/>
  </si>
  <si>
    <t>　別シートを参照</t>
    <rPh sb="1" eb="2">
      <t>ベツ</t>
    </rPh>
    <rPh sb="6" eb="8">
      <t>サンショウ</t>
    </rPh>
    <phoneticPr fontId="24"/>
  </si>
  <si>
    <t>○○年度○期分までの成績</t>
    <rPh sb="2" eb="4">
      <t>ネンド</t>
    </rPh>
    <rPh sb="5" eb="6">
      <t>キ</t>
    </rPh>
    <rPh sb="6" eb="7">
      <t>ブン</t>
    </rPh>
    <rPh sb="10" eb="12">
      <t>セイセキ</t>
    </rPh>
    <phoneticPr fontId="4"/>
  </si>
  <si>
    <t>環境調和型エネルギー工学【専門】○</t>
    <rPh sb="0" eb="2">
      <t>カンキョウ</t>
    </rPh>
    <rPh sb="2" eb="5">
      <t>チョウワガタ</t>
    </rPh>
    <rPh sb="10" eb="12">
      <t>コウガク</t>
    </rPh>
    <rPh sb="13" eb="15">
      <t>センモン</t>
    </rPh>
    <phoneticPr fontId="3"/>
  </si>
  <si>
    <t>エネルギー／環境概論【専門】◎</t>
    <rPh sb="6" eb="8">
      <t>カンキョウ</t>
    </rPh>
    <rPh sb="8" eb="10">
      <t>ガイロン</t>
    </rPh>
    <rPh sb="11" eb="13">
      <t>センモン</t>
    </rPh>
    <phoneticPr fontId="4"/>
  </si>
  <si>
    <t>-</t>
    <phoneticPr fontId="3"/>
  </si>
  <si>
    <t>技術者の倫理【人文】◎</t>
    <rPh sb="0" eb="3">
      <t>ギジュツシャ</t>
    </rPh>
    <rPh sb="4" eb="6">
      <t>リンリ</t>
    </rPh>
    <rPh sb="7" eb="9">
      <t>ジンブン</t>
    </rPh>
    <phoneticPr fontId="4"/>
  </si>
  <si>
    <t>倫理学【人文】○</t>
    <rPh sb="0" eb="2">
      <t>リンリ</t>
    </rPh>
    <rPh sb="2" eb="3">
      <t>ガク</t>
    </rPh>
    <rPh sb="4" eb="6">
      <t>ジンブン</t>
    </rPh>
    <phoneticPr fontId="4"/>
  </si>
  <si>
    <t>生命倫理【人文】○</t>
    <rPh sb="5" eb="7">
      <t>ジンブン</t>
    </rPh>
    <phoneticPr fontId="4"/>
  </si>
  <si>
    <t>科学技術倫理学【人文】○</t>
    <rPh sb="0" eb="2">
      <t>カガク</t>
    </rPh>
    <rPh sb="2" eb="4">
      <t>ギジュツ</t>
    </rPh>
    <rPh sb="4" eb="7">
      <t>リンリガク</t>
    </rPh>
    <rPh sb="8" eb="10">
      <t>ジンブン</t>
    </rPh>
    <phoneticPr fontId="4"/>
  </si>
  <si>
    <t>微分積分および演習１◎</t>
    <rPh sb="0" eb="2">
      <t>ビブン</t>
    </rPh>
    <rPh sb="2" eb="4">
      <t>セキブン</t>
    </rPh>
    <rPh sb="7" eb="9">
      <t>エンシュウ</t>
    </rPh>
    <phoneticPr fontId="4"/>
  </si>
  <si>
    <t>線形代数１◎</t>
    <phoneticPr fontId="4"/>
  </si>
  <si>
    <t>基礎力学◎</t>
    <rPh sb="0" eb="2">
      <t>キソ</t>
    </rPh>
    <rPh sb="2" eb="4">
      <t>リキガク</t>
    </rPh>
    <phoneticPr fontId="4"/>
  </si>
  <si>
    <t>物理学実験◎</t>
    <rPh sb="0" eb="3">
      <t>ブツリガク</t>
    </rPh>
    <rPh sb="3" eb="5">
      <t>ジッケン</t>
    </rPh>
    <phoneticPr fontId="4"/>
  </si>
  <si>
    <t>情報リテラシ◎</t>
    <rPh sb="0" eb="2">
      <t>ジョウホウ</t>
    </rPh>
    <phoneticPr fontId="4"/>
  </si>
  <si>
    <t>確率と統計１◎</t>
    <rPh sb="0" eb="2">
      <t>カクリツ</t>
    </rPh>
    <rPh sb="3" eb="5">
      <t>トウケイ</t>
    </rPh>
    <phoneticPr fontId="4"/>
  </si>
  <si>
    <t>基礎力学演習◎</t>
    <phoneticPr fontId="3"/>
  </si>
  <si>
    <t>レポートライティング【総合】◎</t>
    <rPh sb="11" eb="13">
      <t>ソウゴウ</t>
    </rPh>
    <phoneticPr fontId="4"/>
  </si>
  <si>
    <t>工学英語 ⅠA○</t>
    <rPh sb="0" eb="2">
      <t>コウガク</t>
    </rPh>
    <phoneticPr fontId="4"/>
  </si>
  <si>
    <t>工学英語 ⅠB○</t>
    <rPh sb="0" eb="2">
      <t>コウガク</t>
    </rPh>
    <phoneticPr fontId="4"/>
  </si>
  <si>
    <t>◎：必修　○：選択必修　△：選択</t>
    <rPh sb="2" eb="4">
      <t>ヒッシュウ</t>
    </rPh>
    <rPh sb="7" eb="9">
      <t>センタク</t>
    </rPh>
    <rPh sb="9" eb="11">
      <t>ヒッシュウ</t>
    </rPh>
    <rPh sb="14" eb="16">
      <t>センタク</t>
    </rPh>
    <phoneticPr fontId="3"/>
  </si>
  <si>
    <t>Mechanics of Materials Exercises△</t>
    <phoneticPr fontId="3"/>
  </si>
  <si>
    <t>比較文化論【人文】○</t>
    <rPh sb="0" eb="2">
      <t>ヒカク</t>
    </rPh>
    <rPh sb="2" eb="4">
      <t>ブンカ</t>
    </rPh>
    <rPh sb="4" eb="5">
      <t>ロン</t>
    </rPh>
    <rPh sb="6" eb="8">
      <t>ジンブン</t>
    </rPh>
    <phoneticPr fontId="4"/>
  </si>
  <si>
    <t>アジア文化論【人文】○</t>
    <rPh sb="3" eb="6">
      <t>ブンカロン</t>
    </rPh>
    <rPh sb="7" eb="9">
      <t>ジンブン</t>
    </rPh>
    <phoneticPr fontId="4"/>
  </si>
  <si>
    <t>人文社会系教養
から４単位以上</t>
    <rPh sb="0" eb="2">
      <t>ジンブン</t>
    </rPh>
    <rPh sb="2" eb="4">
      <t>シャカイ</t>
    </rPh>
    <rPh sb="4" eb="5">
      <t>ケイ</t>
    </rPh>
    <rPh sb="5" eb="7">
      <t>キョウヨウ</t>
    </rPh>
    <rPh sb="11" eb="13">
      <t>タンイ</t>
    </rPh>
    <rPh sb="13" eb="15">
      <t>イジョウ</t>
    </rPh>
    <phoneticPr fontId="4"/>
  </si>
  <si>
    <t>英語上達Ⅰ・Ⅱ
から
8単位以上</t>
    <rPh sb="0" eb="2">
      <t>エイゴ</t>
    </rPh>
    <rPh sb="2" eb="4">
      <t>ジョウタツ</t>
    </rPh>
    <rPh sb="12" eb="14">
      <t>タンイ</t>
    </rPh>
    <rPh sb="14" eb="16">
      <t>イジョウ</t>
    </rPh>
    <phoneticPr fontId="4"/>
  </si>
  <si>
    <t>対応科目(重み係数）</t>
    <phoneticPr fontId="4"/>
  </si>
  <si>
    <t>線形代数１◎</t>
  </si>
  <si>
    <t>(</t>
    <phoneticPr fontId="4"/>
  </si>
  <si>
    <t>)</t>
    <phoneticPr fontId="4"/>
  </si>
  <si>
    <t>基礎力学演習◎</t>
  </si>
  <si>
    <t>-</t>
    <phoneticPr fontId="3"/>
  </si>
  <si>
    <t>数値解析演習【専門】○</t>
    <phoneticPr fontId="3"/>
  </si>
  <si>
    <t>応用解析学【専門】○</t>
    <phoneticPr fontId="3"/>
  </si>
  <si>
    <t>F</t>
    <phoneticPr fontId="4"/>
  </si>
  <si>
    <t>-</t>
    <phoneticPr fontId="4"/>
  </si>
  <si>
    <t>（10）</t>
    <phoneticPr fontId="4"/>
  </si>
  <si>
    <t>(</t>
    <phoneticPr fontId="4"/>
  </si>
  <si>
    <t>)</t>
    <phoneticPr fontId="4"/>
  </si>
  <si>
    <t>（10）</t>
    <phoneticPr fontId="4"/>
  </si>
  <si>
    <t>H</t>
    <phoneticPr fontId="4"/>
  </si>
  <si>
    <t>機械創成設計演習◎</t>
    <phoneticPr fontId="4"/>
  </si>
  <si>
    <t>取得</t>
    <phoneticPr fontId="4"/>
  </si>
  <si>
    <t>-</t>
    <phoneticPr fontId="4"/>
  </si>
  <si>
    <t>(</t>
    <phoneticPr fontId="4"/>
  </si>
  <si>
    <t>)</t>
    <phoneticPr fontId="4"/>
  </si>
  <si>
    <t>（13）</t>
    <phoneticPr fontId="4"/>
  </si>
  <si>
    <t>（43）</t>
    <phoneticPr fontId="4"/>
  </si>
  <si>
    <t>１．青枠欄に成績等必要事項を入力する。</t>
    <rPh sb="2" eb="3">
      <t>アオ</t>
    </rPh>
    <rPh sb="3" eb="4">
      <t>ワク</t>
    </rPh>
    <rPh sb="4" eb="5">
      <t>ラン</t>
    </rPh>
    <rPh sb="6" eb="8">
      <t>セイセキ</t>
    </rPh>
    <rPh sb="8" eb="9">
      <t>トウ</t>
    </rPh>
    <rPh sb="9" eb="11">
      <t>ヒツヨウ</t>
    </rPh>
    <rPh sb="11" eb="13">
      <t>ジコウ</t>
    </rPh>
    <rPh sb="14" eb="16">
      <t>ニュウリョク</t>
    </rPh>
    <phoneticPr fontId="4"/>
  </si>
  <si>
    <t>２．各科目の成績を入力すると［Ａ=５　Ｂ=４　Ｃ=３　Ｄ=２］と点数化したものが自動的に入り，項目の合計点数も『点数の合計』欄に入力される。</t>
    <rPh sb="9" eb="11">
      <t>ニュウリョク</t>
    </rPh>
    <rPh sb="32" eb="35">
      <t>テンスウカ</t>
    </rPh>
    <rPh sb="40" eb="42">
      <t>ジドウ</t>
    </rPh>
    <rPh sb="42" eb="43">
      <t>テキ</t>
    </rPh>
    <rPh sb="44" eb="45">
      <t>ハイ</t>
    </rPh>
    <rPh sb="47" eb="49">
      <t>コウモク</t>
    </rPh>
    <rPh sb="50" eb="52">
      <t>ゴウケイ</t>
    </rPh>
    <rPh sb="52" eb="54">
      <t>テンスウ</t>
    </rPh>
    <rPh sb="56" eb="58">
      <t>テンスウ</t>
    </rPh>
    <rPh sb="59" eb="61">
      <t>ゴウケイ</t>
    </rPh>
    <rPh sb="62" eb="63">
      <t>ラン</t>
    </rPh>
    <rPh sb="64" eb="66">
      <t>ニュウリョク</t>
    </rPh>
    <phoneticPr fontId="4"/>
  </si>
  <si>
    <t>３．取得した科目数は『科目数』の欄に記入される。ただし，重み係数が０．５の場合，科目数を1/2とする。</t>
    <rPh sb="2" eb="4">
      <t>シュトク</t>
    </rPh>
    <rPh sb="6" eb="8">
      <t>カモク</t>
    </rPh>
    <rPh sb="8" eb="9">
      <t>カズ</t>
    </rPh>
    <rPh sb="11" eb="14">
      <t>カモクスウ</t>
    </rPh>
    <rPh sb="16" eb="17">
      <t>ラン</t>
    </rPh>
    <rPh sb="18" eb="20">
      <t>キニュウ</t>
    </rPh>
    <phoneticPr fontId="4"/>
  </si>
  <si>
    <t>４．各項目の合計点数に重み係数をかけて，科目数で割った値がその項目の『評点』となる。</t>
    <rPh sb="2" eb="3">
      <t>カク</t>
    </rPh>
    <phoneticPr fontId="4"/>
  </si>
  <si>
    <t>.</t>
    <phoneticPr fontId="4"/>
  </si>
  <si>
    <t>例）学習･教育目標：Ｄ項目の場合</t>
    <phoneticPr fontId="4"/>
  </si>
  <si>
    <r>
      <t>　・必修科目４科目の成績　Ａ，Ｂ，Ｃ，Ａ→(５＋４＋３＋５)×１＝</t>
    </r>
    <r>
      <rPr>
        <b/>
        <sz val="14"/>
        <rFont val="ＭＳ Ｐゴシック"/>
        <family val="3"/>
        <charset val="128"/>
      </rPr>
      <t>１７</t>
    </r>
    <r>
      <rPr>
        <sz val="14"/>
        <color indexed="17"/>
        <rFont val="ＭＳ Ｐゴシック"/>
        <family val="3"/>
        <charset val="128"/>
      </rPr>
      <t xml:space="preserve"> </t>
    </r>
    <r>
      <rPr>
        <sz val="14"/>
        <color indexed="8"/>
        <rFont val="ＭＳ Ｐゴシック"/>
        <family val="3"/>
        <charset val="128"/>
      </rPr>
      <t>　科目数４</t>
    </r>
    <phoneticPr fontId="4"/>
  </si>
  <si>
    <t>　・取得した選択必修科目１２科目の成績が　Ａ，Ａ，Ａ，Ａ，Ａ，Ａ，Ａ，Ｂ，Ｂ，Ｂ，Ｂ，Ｃ　であると，このうち１０科目が指定科目数となり，成績上位の１０科目で計算される。</t>
    <rPh sb="68" eb="70">
      <t>セイセキ</t>
    </rPh>
    <rPh sb="70" eb="72">
      <t>ジョウイ</t>
    </rPh>
    <rPh sb="75" eb="77">
      <t>カモク</t>
    </rPh>
    <rPh sb="78" eb="80">
      <t>ケイサン</t>
    </rPh>
    <phoneticPr fontId="4"/>
  </si>
  <si>
    <r>
      <t>　　Ａ，Ａ，Ａ，Ａ，Ａ，Ａ，Ａ，Ｂ，Ｂ，Ｂ→（５＋５＋５＋５＋５＋５＋５＋４＋４＋４）×０．５＝</t>
    </r>
    <r>
      <rPr>
        <b/>
        <sz val="14"/>
        <rFont val="ＭＳ Ｐゴシック"/>
        <family val="3"/>
        <charset val="128"/>
      </rPr>
      <t>２３．５</t>
    </r>
    <r>
      <rPr>
        <sz val="14"/>
        <rFont val="ＭＳ Ｐゴシック"/>
        <family val="3"/>
        <charset val="128"/>
      </rPr>
      <t xml:space="preserve"> </t>
    </r>
    <r>
      <rPr>
        <sz val="14"/>
        <color indexed="8"/>
        <rFont val="ＭＳ Ｐゴシック"/>
        <family val="3"/>
        <charset val="128"/>
      </rPr>
      <t>　科目数10/2となる。</t>
    </r>
    <phoneticPr fontId="4"/>
  </si>
  <si>
    <t>　・上記の選択必修科目のうち残り２科目は選択科目に加えられ，選択科目９科目の成績が　Ａ，Ａ，Ａ，Ａ，Ａ，Ｂ，Ｃ，Ｃ，Ｃ　であると，選択必修科目の１１，１２番目の成績Ｂ，Ｃを</t>
    <rPh sb="2" eb="4">
      <t>ジョウキ</t>
    </rPh>
    <rPh sb="14" eb="15">
      <t>ノコ</t>
    </rPh>
    <phoneticPr fontId="4"/>
  </si>
  <si>
    <r>
      <t>　　選択科目に入れて，上位７科目の成績から計算する。Ａ，Ａ，Ａ，Ａ，Ａ，Ｂ，Ｂ→（５＋５＋５＋５＋５＋４＋４)×０．５＝</t>
    </r>
    <r>
      <rPr>
        <b/>
        <sz val="14"/>
        <color indexed="8"/>
        <rFont val="ＭＳ Ｐゴシック"/>
        <family val="3"/>
        <charset val="128"/>
      </rPr>
      <t>１６．５</t>
    </r>
    <r>
      <rPr>
        <sz val="14"/>
        <color indexed="8"/>
        <rFont val="ＭＳ Ｐゴシック"/>
        <family val="3"/>
        <charset val="128"/>
      </rPr>
      <t>　　科目数7/2  　</t>
    </r>
    <phoneticPr fontId="4"/>
  </si>
  <si>
    <t>　・評点＝項目の合計点数／科目数＝(１７＋２３．５＋１６．５)／(４＋５＋３．５)＝４．５６＝４．６</t>
    <phoneticPr fontId="4"/>
  </si>
  <si>
    <t>５．『評点』より［５．０→ＡＡＡ　４．５～４．９→ＡＡ　４．０～４．４→Ａ　３．５～３．９→Ｂ　３．０～３．４→Ｃ］が『評価』に入力される。　　例）評点が４．６なのでＡＡ</t>
    <rPh sb="3" eb="5">
      <t>ヒョウテン</t>
    </rPh>
    <rPh sb="60" eb="62">
      <t>ヒョウカ</t>
    </rPh>
    <rPh sb="64" eb="66">
      <t>ニュウリョク</t>
    </rPh>
    <rPh sb="74" eb="76">
      <t>ヒョウテン</t>
    </rPh>
    <phoneticPr fontId="4"/>
  </si>
  <si>
    <t>　　なお，必修科目および指定科目数の科目の中にＤがある場合はその項目は未達成となり、評価しない。</t>
    <phoneticPr fontId="4"/>
  </si>
  <si>
    <t>６．各項目の『評点』の合計をＡ～Ｇの項目数(７)で割り，『総合評点』が算出される。　</t>
    <rPh sb="2" eb="3">
      <t>カク</t>
    </rPh>
    <rPh sb="3" eb="5">
      <t>コウモク</t>
    </rPh>
    <rPh sb="7" eb="9">
      <t>ヒョウテン</t>
    </rPh>
    <rPh sb="11" eb="13">
      <t>ゴウケイ</t>
    </rPh>
    <rPh sb="31" eb="33">
      <t>ヒョウテン</t>
    </rPh>
    <rPh sb="35" eb="37">
      <t>サンシュツ</t>
    </rPh>
    <phoneticPr fontId="4"/>
  </si>
  <si>
    <t>７．『総合評点』より［５．０→ＡＡＡ　４．５～４．９→ＡＡ　４．０～４．４→Ａ　３．５～３．９→Ｂ　３．０～３．４→Ｃ］が『総合評価』に記載される。</t>
    <rPh sb="3" eb="5">
      <t>ソウゴウ</t>
    </rPh>
    <rPh sb="5" eb="7">
      <t>ヒョウテン</t>
    </rPh>
    <rPh sb="62" eb="64">
      <t>ソウゴウ</t>
    </rPh>
    <rPh sb="64" eb="66">
      <t>ヒョウカ</t>
    </rPh>
    <rPh sb="68" eb="70">
      <t>キサイ</t>
    </rPh>
    <phoneticPr fontId="4"/>
  </si>
  <si>
    <t>A</t>
    <phoneticPr fontId="4"/>
  </si>
  <si>
    <t>B</t>
    <phoneticPr fontId="4"/>
  </si>
  <si>
    <t>C</t>
    <phoneticPr fontId="4"/>
  </si>
  <si>
    <t>D</t>
    <phoneticPr fontId="4"/>
  </si>
  <si>
    <t>E</t>
    <phoneticPr fontId="4"/>
  </si>
  <si>
    <t>F</t>
    <phoneticPr fontId="4"/>
  </si>
  <si>
    <t>Σ</t>
    <phoneticPr fontId="4"/>
  </si>
  <si>
    <t>G</t>
    <phoneticPr fontId="4"/>
  </si>
  <si>
    <t>H</t>
    <phoneticPr fontId="4"/>
  </si>
  <si>
    <t>Σ</t>
    <phoneticPr fontId="4"/>
  </si>
  <si>
    <t>Σ</t>
    <phoneticPr fontId="4"/>
  </si>
  <si>
    <t>機械工学における基盤分野の理解に必要な基礎的な数学の知識と応用能力、実験・分析の遂行に必要な確率・統計、情報処理の基礎的な知識や自然現象を数学的にモデル化し、シミュレーションする基礎的な知識と応用能力を習得する．
  （１） 基礎的な数学の知識
　（２） 実験データの分析能力
　（３） 情報リテラシの習得
　（４） 自然現象をモデル化し，シミュレーションする能力</t>
    <rPh sb="0" eb="2">
      <t>キカイ</t>
    </rPh>
    <rPh sb="2" eb="4">
      <t>コウガク</t>
    </rPh>
    <rPh sb="8" eb="10">
      <t>キバン</t>
    </rPh>
    <rPh sb="10" eb="12">
      <t>ブンヤ</t>
    </rPh>
    <rPh sb="13" eb="15">
      <t>リカイ</t>
    </rPh>
    <rPh sb="16" eb="18">
      <t>ヒツヨウ</t>
    </rPh>
    <rPh sb="19" eb="22">
      <t>キソテキ</t>
    </rPh>
    <rPh sb="23" eb="25">
      <t>スウガク</t>
    </rPh>
    <rPh sb="26" eb="28">
      <t>チシキ</t>
    </rPh>
    <rPh sb="29" eb="31">
      <t>オウヨウ</t>
    </rPh>
    <rPh sb="31" eb="33">
      <t>ノウリョク</t>
    </rPh>
    <rPh sb="34" eb="36">
      <t>ジッケン</t>
    </rPh>
    <rPh sb="37" eb="39">
      <t>ブンセキ</t>
    </rPh>
    <rPh sb="40" eb="42">
      <t>スイコウ</t>
    </rPh>
    <rPh sb="43" eb="45">
      <t>ヒツヨウ</t>
    </rPh>
    <rPh sb="46" eb="48">
      <t>カクリツ</t>
    </rPh>
    <rPh sb="49" eb="51">
      <t>トウケイ</t>
    </rPh>
    <rPh sb="52" eb="54">
      <t>ジョウホウ</t>
    </rPh>
    <rPh sb="54" eb="56">
      <t>ショリ</t>
    </rPh>
    <rPh sb="57" eb="60">
      <t>キソテキ</t>
    </rPh>
    <rPh sb="61" eb="63">
      <t>チシキ</t>
    </rPh>
    <rPh sb="64" eb="66">
      <t>シゼン</t>
    </rPh>
    <rPh sb="66" eb="68">
      <t>ゲンショウ</t>
    </rPh>
    <rPh sb="69" eb="72">
      <t>スウガクテキ</t>
    </rPh>
    <rPh sb="76" eb="77">
      <t>カ</t>
    </rPh>
    <rPh sb="89" eb="92">
      <t>キソテキ</t>
    </rPh>
    <rPh sb="93" eb="95">
      <t>チシキ</t>
    </rPh>
    <rPh sb="96" eb="98">
      <t>オウヨウ</t>
    </rPh>
    <rPh sb="98" eb="100">
      <t>ノウリョク</t>
    </rPh>
    <rPh sb="101" eb="103">
      <t>シュウトク</t>
    </rPh>
    <phoneticPr fontId="4"/>
  </si>
  <si>
    <r>
      <t xml:space="preserve">数理専門科目
から
10単位以上
</t>
    </r>
    <r>
      <rPr>
        <sz val="11"/>
        <color rgb="FFFF0000"/>
        <rFont val="ＭＳ Ｐゴシック"/>
        <family val="3"/>
        <charset val="128"/>
        <scheme val="minor"/>
      </rPr>
      <t>＊1単位または
3単位のものは
ＡH列に単位数
を直接入力</t>
    </r>
    <rPh sb="0" eb="2">
      <t>スウリ</t>
    </rPh>
    <rPh sb="2" eb="4">
      <t>センモン</t>
    </rPh>
    <rPh sb="4" eb="6">
      <t>カモク</t>
    </rPh>
    <rPh sb="12" eb="14">
      <t>タンイ</t>
    </rPh>
    <rPh sb="14" eb="16">
      <t>イジョウ</t>
    </rPh>
    <phoneticPr fontId="4"/>
  </si>
  <si>
    <r>
      <t xml:space="preserve">13単位以上
</t>
    </r>
    <r>
      <rPr>
        <sz val="11"/>
        <color rgb="FFFF0000"/>
        <rFont val="ＭＳ Ｐゴシック"/>
        <family val="3"/>
        <charset val="128"/>
        <scheme val="minor"/>
      </rPr>
      <t>＊</t>
    </r>
    <r>
      <rPr>
        <sz val="11"/>
        <color rgb="FFFF0000"/>
        <rFont val="ＭＳ Ｐゴシック"/>
        <family val="2"/>
        <charset val="128"/>
        <scheme val="minor"/>
      </rPr>
      <t>1</t>
    </r>
    <r>
      <rPr>
        <sz val="11"/>
        <color rgb="FFFF0000"/>
        <rFont val="ＭＳ Ｐゴシック"/>
        <family val="3"/>
        <charset val="128"/>
        <scheme val="minor"/>
      </rPr>
      <t xml:space="preserve">単位または
</t>
    </r>
    <r>
      <rPr>
        <sz val="11"/>
        <color rgb="FFFF0000"/>
        <rFont val="ＭＳ Ｐゴシック"/>
        <family val="2"/>
        <charset val="128"/>
        <scheme val="minor"/>
      </rPr>
      <t>3</t>
    </r>
    <r>
      <rPr>
        <sz val="11"/>
        <color rgb="FFFF0000"/>
        <rFont val="ＭＳ Ｐゴシック"/>
        <family val="3"/>
        <charset val="128"/>
        <scheme val="minor"/>
      </rPr>
      <t>単位のものは
Ａ</t>
    </r>
    <r>
      <rPr>
        <sz val="11"/>
        <color rgb="FFFF0000"/>
        <rFont val="ＭＳ Ｐゴシック"/>
        <family val="2"/>
        <charset val="128"/>
        <scheme val="minor"/>
      </rPr>
      <t>H</t>
    </r>
    <r>
      <rPr>
        <sz val="11"/>
        <color rgb="FFFF0000"/>
        <rFont val="ＭＳ Ｐゴシック"/>
        <family val="3"/>
        <charset val="128"/>
        <scheme val="minor"/>
      </rPr>
      <t>列に単位数
を直接入力</t>
    </r>
    <rPh sb="2" eb="4">
      <t>タンイ</t>
    </rPh>
    <rPh sb="4" eb="6">
      <t>イジョウ</t>
    </rPh>
    <phoneticPr fontId="4"/>
  </si>
  <si>
    <t>その他
（専門，共通・教養科目より）</t>
    <rPh sb="2" eb="3">
      <t>タ</t>
    </rPh>
    <rPh sb="5" eb="7">
      <t>センモン</t>
    </rPh>
    <rPh sb="8" eb="10">
      <t>キョウツウ</t>
    </rPh>
    <rPh sb="11" eb="13">
      <t>キョウヨウ</t>
    </rPh>
    <rPh sb="13" eb="15">
      <t>カモク</t>
    </rPh>
    <phoneticPr fontId="4"/>
  </si>
  <si>
    <t xml:space="preserve">その他
（専門，共通・教養科目より）
</t>
    <rPh sb="2" eb="3">
      <t>タ</t>
    </rPh>
    <rPh sb="5" eb="7">
      <t>センモン</t>
    </rPh>
    <rPh sb="8" eb="10">
      <t>キョウツウ</t>
    </rPh>
    <rPh sb="11" eb="13">
      <t>キョウヨウ</t>
    </rPh>
    <rPh sb="13" eb="15">
      <t>カモク</t>
    </rPh>
    <phoneticPr fontId="4"/>
  </si>
  <si>
    <t>JABEE　学習・教育到達目標との対応一覧</t>
    <rPh sb="6" eb="8">
      <t>ガクシュウ</t>
    </rPh>
    <rPh sb="9" eb="11">
      <t>キョウイク</t>
    </rPh>
    <rPh sb="11" eb="13">
      <t>トウタツ</t>
    </rPh>
    <rPh sb="13" eb="15">
      <t>モクヒョウ</t>
    </rPh>
    <rPh sb="17" eb="19">
      <t>タイオウ</t>
    </rPh>
    <rPh sb="19" eb="21">
      <t>イチラン</t>
    </rPh>
    <phoneticPr fontId="4"/>
  </si>
  <si>
    <t>2016年度科目名</t>
    <rPh sb="4" eb="6">
      <t>ネンド</t>
    </rPh>
    <rPh sb="6" eb="9">
      <t>カモクメイ</t>
    </rPh>
    <phoneticPr fontId="4"/>
  </si>
  <si>
    <t>≪新設≫</t>
  </si>
  <si>
    <t>≪新設≫線形代数第1</t>
    <rPh sb="1" eb="3">
      <t>シンセツ</t>
    </rPh>
    <rPh sb="4" eb="6">
      <t>センケイ</t>
    </rPh>
    <rPh sb="6" eb="8">
      <t>ダイスウ</t>
    </rPh>
    <rPh sb="8" eb="9">
      <t>ダイ</t>
    </rPh>
    <phoneticPr fontId="30"/>
  </si>
  <si>
    <t>Ｅ</t>
    <phoneticPr fontId="4"/>
  </si>
  <si>
    <t>≪新設≫線形代数第2</t>
    <rPh sb="4" eb="6">
      <t>センケイ</t>
    </rPh>
    <rPh sb="6" eb="8">
      <t>ダイスウ</t>
    </rPh>
    <rPh sb="8" eb="9">
      <t>ダイ</t>
    </rPh>
    <phoneticPr fontId="30"/>
  </si>
  <si>
    <t>≪新設≫線形代数第3</t>
    <rPh sb="4" eb="6">
      <t>センケイ</t>
    </rPh>
    <rPh sb="6" eb="8">
      <t>ダイスウ</t>
    </rPh>
    <rPh sb="8" eb="9">
      <t>ダイ</t>
    </rPh>
    <phoneticPr fontId="30"/>
  </si>
  <si>
    <t>≪新設≫線形代数第4</t>
    <rPh sb="4" eb="6">
      <t>センケイ</t>
    </rPh>
    <rPh sb="6" eb="8">
      <t>ダイスウ</t>
    </rPh>
    <rPh sb="8" eb="9">
      <t>ダイ</t>
    </rPh>
    <phoneticPr fontId="30"/>
  </si>
  <si>
    <t>≪新設≫微分積分第1</t>
    <rPh sb="4" eb="6">
      <t>ビブン</t>
    </rPh>
    <rPh sb="6" eb="8">
      <t>セキブン</t>
    </rPh>
    <rPh sb="8" eb="9">
      <t>ダイ</t>
    </rPh>
    <phoneticPr fontId="30"/>
  </si>
  <si>
    <t>≪新設≫微分積分第2</t>
    <rPh sb="4" eb="6">
      <t>ビブン</t>
    </rPh>
    <rPh sb="6" eb="8">
      <t>セキブン</t>
    </rPh>
    <rPh sb="8" eb="9">
      <t>ダイ</t>
    </rPh>
    <phoneticPr fontId="30"/>
  </si>
  <si>
    <t>≪新設≫微分積分第3</t>
    <rPh sb="4" eb="6">
      <t>ビブン</t>
    </rPh>
    <rPh sb="6" eb="8">
      <t>セキブン</t>
    </rPh>
    <rPh sb="8" eb="9">
      <t>ダイ</t>
    </rPh>
    <phoneticPr fontId="30"/>
  </si>
  <si>
    <t>≪新設≫微分積分第4</t>
    <rPh sb="4" eb="6">
      <t>ビブン</t>
    </rPh>
    <rPh sb="6" eb="8">
      <t>セキブン</t>
    </rPh>
    <rPh sb="8" eb="9">
      <t>ダイ</t>
    </rPh>
    <phoneticPr fontId="30"/>
  </si>
  <si>
    <t>≪新設≫数学サポート（微分積分第１）</t>
    <rPh sb="1" eb="3">
      <t>シンセツ</t>
    </rPh>
    <phoneticPr fontId="4"/>
  </si>
  <si>
    <t>≪名称変更≫ラプラス変換第1</t>
    <rPh sb="1" eb="3">
      <t>メイショウ</t>
    </rPh>
    <rPh sb="3" eb="5">
      <t>ヘンコウ</t>
    </rPh>
    <phoneticPr fontId="4"/>
  </si>
  <si>
    <t>数学・自然科学・情報技術</t>
  </si>
  <si>
    <t>≪複数≫</t>
  </si>
  <si>
    <t>≪複数≫ラプラス変換第2</t>
  </si>
  <si>
    <t>≪名称変更≫フーリエ解析第1</t>
    <rPh sb="10" eb="12">
      <t>カイセキ</t>
    </rPh>
    <rPh sb="12" eb="13">
      <t>ダイ</t>
    </rPh>
    <phoneticPr fontId="4"/>
  </si>
  <si>
    <t>≪複数≫フーリエ解析第2</t>
  </si>
  <si>
    <t>≪名称変更≫関数論第1</t>
    <rPh sb="1" eb="3">
      <t>メイショウ</t>
    </rPh>
    <rPh sb="3" eb="5">
      <t>ヘンコウ</t>
    </rPh>
    <rPh sb="6" eb="8">
      <t>カンスウ</t>
    </rPh>
    <rPh sb="8" eb="9">
      <t>ロン</t>
    </rPh>
    <rPh sb="9" eb="10">
      <t>ダイ</t>
    </rPh>
    <phoneticPr fontId="4"/>
  </si>
  <si>
    <t>≪複数≫関数論第2</t>
  </si>
  <si>
    <t>≪名称変更≫微分方程式第1</t>
    <rPh sb="1" eb="3">
      <t>メイショウ</t>
    </rPh>
    <rPh sb="3" eb="5">
      <t>ヘンコウ</t>
    </rPh>
    <rPh sb="6" eb="8">
      <t>ビブン</t>
    </rPh>
    <rPh sb="8" eb="11">
      <t>ホウテイシキ</t>
    </rPh>
    <rPh sb="11" eb="12">
      <t>ダイ</t>
    </rPh>
    <phoneticPr fontId="4"/>
  </si>
  <si>
    <t>≪複数≫微分方程式第2</t>
  </si>
  <si>
    <t>≪名称変更≫偏微分方程式第1</t>
    <rPh sb="1" eb="3">
      <t>メイショウ</t>
    </rPh>
    <rPh sb="3" eb="5">
      <t>ヘンコウ</t>
    </rPh>
    <phoneticPr fontId="4"/>
  </si>
  <si>
    <t>≪複数≫偏微分方程式第2</t>
  </si>
  <si>
    <t>≪名称変更≫ベクトル解析第1</t>
    <rPh sb="1" eb="3">
      <t>メイショウ</t>
    </rPh>
    <rPh sb="3" eb="5">
      <t>ヘンコウ</t>
    </rPh>
    <rPh sb="10" eb="12">
      <t>カイセキ</t>
    </rPh>
    <rPh sb="12" eb="13">
      <t>ダイ</t>
    </rPh>
    <phoneticPr fontId="4"/>
  </si>
  <si>
    <t>≪複数≫ベクトル解析第2</t>
  </si>
  <si>
    <t>≪名称変更≫数値計算第1</t>
    <rPh sb="1" eb="3">
      <t>メイショウ</t>
    </rPh>
    <rPh sb="3" eb="5">
      <t>ヘンコウ</t>
    </rPh>
    <rPh sb="6" eb="8">
      <t>スウチ</t>
    </rPh>
    <rPh sb="8" eb="10">
      <t>ケイサン</t>
    </rPh>
    <rPh sb="10" eb="11">
      <t>ダイ</t>
    </rPh>
    <phoneticPr fontId="4"/>
  </si>
  <si>
    <t>≪複数≫数値計算第2</t>
  </si>
  <si>
    <t>≪名称変更≫確率と統計第1</t>
    <rPh sb="1" eb="3">
      <t>メイショウ</t>
    </rPh>
    <rPh sb="3" eb="5">
      <t>ヘンコウ</t>
    </rPh>
    <phoneticPr fontId="4"/>
  </si>
  <si>
    <t>≪複数≫確率と統計第2</t>
  </si>
  <si>
    <t>≪名称変更≫確率と統計第3</t>
    <rPh sb="1" eb="3">
      <t>メイショウ</t>
    </rPh>
    <rPh sb="3" eb="5">
      <t>ヘンコウ</t>
    </rPh>
    <phoneticPr fontId="4"/>
  </si>
  <si>
    <t>≪複数≫確率と統計第4</t>
  </si>
  <si>
    <t>≪新設≫物理学入門</t>
    <rPh sb="1" eb="3">
      <t>シンセツ</t>
    </rPh>
    <phoneticPr fontId="4"/>
  </si>
  <si>
    <t>≪新設≫物理学サポート（物理学入門）</t>
    <rPh sb="1" eb="3">
      <t>シンセツ</t>
    </rPh>
    <phoneticPr fontId="4"/>
  </si>
  <si>
    <t>≪新設≫物理学サポート（基礎力学）</t>
    <rPh sb="1" eb="3">
      <t>シンセツ</t>
    </rPh>
    <phoneticPr fontId="4"/>
  </si>
  <si>
    <t>≪新設≫基礎環境化学</t>
    <rPh sb="1" eb="3">
      <t>シンセツ</t>
    </rPh>
    <phoneticPr fontId="4"/>
  </si>
  <si>
    <t>Ｅ</t>
    <phoneticPr fontId="4"/>
  </si>
  <si>
    <t>≪新設≫化学サポート</t>
    <rPh sb="1" eb="3">
      <t>シンセツ</t>
    </rPh>
    <phoneticPr fontId="4"/>
  </si>
  <si>
    <t>基礎化学Ｓ</t>
    <phoneticPr fontId="4"/>
  </si>
  <si>
    <t>基礎化学Ａ</t>
    <phoneticPr fontId="4"/>
  </si>
  <si>
    <t>E</t>
    <phoneticPr fontId="4"/>
  </si>
  <si>
    <t>基礎化学Ｂ</t>
    <phoneticPr fontId="4"/>
  </si>
  <si>
    <t>≪新設≫基礎化学C</t>
    <rPh sb="1" eb="3">
      <t>シンセツ</t>
    </rPh>
    <phoneticPr fontId="4"/>
  </si>
  <si>
    <t>≪名称変更≫基礎無機化学1</t>
    <rPh sb="1" eb="3">
      <t>メイショウ</t>
    </rPh>
    <rPh sb="3" eb="5">
      <t>ヘンコウ</t>
    </rPh>
    <phoneticPr fontId="4"/>
  </si>
  <si>
    <t>≪複数≫基礎無機化学2</t>
  </si>
  <si>
    <t>≪名称変更≫基礎有機化学1</t>
    <rPh sb="1" eb="3">
      <t>メイショウ</t>
    </rPh>
    <rPh sb="3" eb="5">
      <t>ヘンコウ</t>
    </rPh>
    <phoneticPr fontId="4"/>
  </si>
  <si>
    <t>≪複数≫基礎有機化学2</t>
  </si>
  <si>
    <t>≪名称変更≫基礎生物化学1</t>
    <rPh sb="1" eb="3">
      <t>メイショウ</t>
    </rPh>
    <rPh sb="3" eb="5">
      <t>ヘンコウ</t>
    </rPh>
    <phoneticPr fontId="4"/>
  </si>
  <si>
    <t>≪複数≫基礎生物化学2</t>
  </si>
  <si>
    <t>≪新設≫基礎固体化学</t>
    <phoneticPr fontId="4"/>
  </si>
  <si>
    <t>≪名称変更≫基礎固体化学</t>
    <rPh sb="1" eb="3">
      <t>メイショウ</t>
    </rPh>
    <rPh sb="3" eb="5">
      <t>ヘンコウ</t>
    </rPh>
    <phoneticPr fontId="4"/>
  </si>
  <si>
    <t>≪複数≫基礎固体化学2</t>
  </si>
  <si>
    <t>G</t>
    <phoneticPr fontId="4"/>
  </si>
  <si>
    <t>≪新設≫Reading &amp; Writing Ⅰ*</t>
    <rPh sb="1" eb="3">
      <t>シンセツ</t>
    </rPh>
    <phoneticPr fontId="4"/>
  </si>
  <si>
    <t>Ｇ</t>
    <phoneticPr fontId="4"/>
  </si>
  <si>
    <t>≪新設≫Listening &amp; Speaking Ⅰ*</t>
    <rPh sb="1" eb="3">
      <t>シンセツ</t>
    </rPh>
    <phoneticPr fontId="4"/>
  </si>
  <si>
    <t>Javaプログラミング</t>
    <phoneticPr fontId="4"/>
  </si>
  <si>
    <t>C言語プログラミング</t>
    <phoneticPr fontId="4"/>
  </si>
  <si>
    <t>A</t>
    <phoneticPr fontId="4"/>
  </si>
  <si>
    <t>C</t>
    <phoneticPr fontId="4"/>
  </si>
  <si>
    <t>文学表現法</t>
    <phoneticPr fontId="4"/>
  </si>
  <si>
    <t>地域産業論</t>
    <phoneticPr fontId="4"/>
  </si>
  <si>
    <t>地域の調査と分析</t>
    <phoneticPr fontId="4"/>
  </si>
  <si>
    <t>応用経済学</t>
    <phoneticPr fontId="4"/>
  </si>
  <si>
    <t>≪名称変更≫情報技術と現代社会</t>
    <rPh sb="1" eb="3">
      <t>メイショウ</t>
    </rPh>
    <rPh sb="3" eb="5">
      <t>ヘンコウ</t>
    </rPh>
    <phoneticPr fontId="4"/>
  </si>
  <si>
    <t>情報時代の地域・都市</t>
    <phoneticPr fontId="4"/>
  </si>
  <si>
    <t>レポートライティング</t>
    <phoneticPr fontId="4"/>
  </si>
  <si>
    <t>メンタルヘルス・マネジメント</t>
    <phoneticPr fontId="4"/>
  </si>
  <si>
    <t>C</t>
    <phoneticPr fontId="4"/>
  </si>
  <si>
    <t>身体運動のバイオメカニクス</t>
    <phoneticPr fontId="4"/>
  </si>
  <si>
    <t>ヘルスリテラシー＆スポーツコミュニケーション</t>
    <phoneticPr fontId="4"/>
  </si>
  <si>
    <t>フィットネスA</t>
    <phoneticPr fontId="4"/>
  </si>
  <si>
    <t>フィットネスB</t>
    <phoneticPr fontId="4"/>
  </si>
  <si>
    <t>軟式野球（スポーツコミュニケーション）</t>
    <phoneticPr fontId="4"/>
  </si>
  <si>
    <t>≪新設≫ゴルフ（スポーツコミュニケーション）アドバンス</t>
    <phoneticPr fontId="4"/>
  </si>
  <si>
    <t>ゴルフ（スポーツコミュニケーション）アドバンス</t>
    <phoneticPr fontId="4"/>
  </si>
  <si>
    <t>E</t>
    <phoneticPr fontId="4"/>
  </si>
  <si>
    <t>産学・地域連携プロジェクト</t>
    <phoneticPr fontId="4"/>
  </si>
  <si>
    <t>G</t>
    <phoneticPr fontId="4"/>
  </si>
  <si>
    <t>≪新設≫Japanese Language Ⅰ</t>
    <rPh sb="1" eb="3">
      <t>シンセツ</t>
    </rPh>
    <phoneticPr fontId="4"/>
  </si>
  <si>
    <t>Japanese Language Ⅰ</t>
    <phoneticPr fontId="4"/>
  </si>
  <si>
    <t>≪新設≫Japanese Language Ⅱ</t>
    <rPh sb="1" eb="3">
      <t>シンセツ</t>
    </rPh>
    <phoneticPr fontId="4"/>
  </si>
  <si>
    <t>Japanese Language Ⅱ</t>
    <phoneticPr fontId="4"/>
  </si>
  <si>
    <t>≪新設≫Japanese Language　Ⅲ</t>
    <rPh sb="1" eb="3">
      <t>シンセツ</t>
    </rPh>
    <phoneticPr fontId="4"/>
  </si>
  <si>
    <t>Japanese Language　Ⅲ</t>
    <phoneticPr fontId="4"/>
  </si>
  <si>
    <t>≪新設≫国際インターンシップ2
Global Internship 2</t>
    <phoneticPr fontId="4"/>
  </si>
  <si>
    <t>国際インターンシップ2
Global Internship 2</t>
  </si>
  <si>
    <t>Ｇ</t>
    <phoneticPr fontId="4"/>
  </si>
  <si>
    <t>≪新設≫国際インターンシップ3
Global Internship 3</t>
    <phoneticPr fontId="4"/>
  </si>
  <si>
    <t>国際インターンシップ3
Global Internship 3</t>
  </si>
  <si>
    <t>≪新設≫国際インターンシップ4
Global Internship 4</t>
    <phoneticPr fontId="4"/>
  </si>
  <si>
    <t>国際インターンシップ4
Global Internship 4</t>
  </si>
  <si>
    <t>≪新設≫グローバルPBL1
Global PBL1</t>
    <phoneticPr fontId="4"/>
  </si>
  <si>
    <t>グローバルPBL1
Global PBL1</t>
  </si>
  <si>
    <t>≪新設≫グローバルPBL2
Global PBL2</t>
    <phoneticPr fontId="4"/>
  </si>
  <si>
    <t>グローバルPBL2
Global PBL2</t>
  </si>
  <si>
    <t>≪新設≫グローバルPBL3
Global PBL3</t>
    <phoneticPr fontId="4"/>
  </si>
  <si>
    <t>グローバルPBL3
Global PBL3</t>
  </si>
  <si>
    <t>≪新設≫グローバルPBL4
Global PBL4</t>
    <phoneticPr fontId="4"/>
  </si>
  <si>
    <t>グローバルPBL4
Global PBL4</t>
  </si>
  <si>
    <t>受入型グローバルPBL1
Global PBL1 in SIT</t>
    <rPh sb="0" eb="2">
      <t>ウケイレ</t>
    </rPh>
    <rPh sb="2" eb="3">
      <t>ガタ</t>
    </rPh>
    <phoneticPr fontId="34"/>
  </si>
  <si>
    <t>Ｇ</t>
  </si>
  <si>
    <t>受入型グローバルPBL2
Global PBL2 in SIT</t>
    <phoneticPr fontId="34"/>
  </si>
  <si>
    <t>学科課程外科目</t>
    <rPh sb="0" eb="2">
      <t>ガッカ</t>
    </rPh>
    <rPh sb="2" eb="5">
      <t>カテイガイ</t>
    </rPh>
    <rPh sb="5" eb="7">
      <t>カモク</t>
    </rPh>
    <phoneticPr fontId="4"/>
  </si>
  <si>
    <t>≪新設≫工学英語研修1</t>
    <rPh sb="1" eb="3">
      <t>シンセツ</t>
    </rPh>
    <phoneticPr fontId="4"/>
  </si>
  <si>
    <t>工学英語研修1</t>
    <phoneticPr fontId="4"/>
  </si>
  <si>
    <t>≪新設≫工学英語研修2</t>
    <rPh sb="1" eb="3">
      <t>シンセツ</t>
    </rPh>
    <phoneticPr fontId="4"/>
  </si>
  <si>
    <t>工学英語研修2</t>
    <phoneticPr fontId="4"/>
  </si>
  <si>
    <t>工学英語研修3≪新設≫</t>
    <rPh sb="8" eb="10">
      <t>シンセツ</t>
    </rPh>
    <phoneticPr fontId="4"/>
  </si>
  <si>
    <t>工学英語研修3</t>
    <phoneticPr fontId="4"/>
  </si>
  <si>
    <t>≪新設≫工学英語研修4</t>
    <rPh sb="1" eb="3">
      <t>シンセツ</t>
    </rPh>
    <phoneticPr fontId="4"/>
  </si>
  <si>
    <t>工学英語研修4</t>
    <phoneticPr fontId="4"/>
  </si>
  <si>
    <t>≪新設≫海外語学演習1</t>
    <rPh sb="1" eb="3">
      <t>シンセツ</t>
    </rPh>
    <phoneticPr fontId="4"/>
  </si>
  <si>
    <t>海外語学演習1</t>
    <phoneticPr fontId="4"/>
  </si>
  <si>
    <t>≪新設≫海外語学演習2</t>
    <rPh sb="1" eb="3">
      <t>シンセツ</t>
    </rPh>
    <phoneticPr fontId="4"/>
  </si>
  <si>
    <t>海外語学演習2</t>
    <phoneticPr fontId="4"/>
  </si>
  <si>
    <t>≪新設≫海外語学演習3</t>
    <rPh sb="1" eb="3">
      <t>シンセツ</t>
    </rPh>
    <phoneticPr fontId="4"/>
  </si>
  <si>
    <t>海外語学演習3</t>
    <phoneticPr fontId="4"/>
  </si>
  <si>
    <t>≪新設≫海外語学演習4</t>
    <rPh sb="1" eb="3">
      <t>シンセツ</t>
    </rPh>
    <phoneticPr fontId="4"/>
  </si>
  <si>
    <t>海外語学演習4</t>
    <phoneticPr fontId="4"/>
  </si>
  <si>
    <t>学習・教育
到達目標</t>
    <rPh sb="0" eb="2">
      <t>ガクシュウ</t>
    </rPh>
    <rPh sb="3" eb="5">
      <t>キョウイク</t>
    </rPh>
    <rPh sb="6" eb="8">
      <t>トウタツ</t>
    </rPh>
    <rPh sb="8" eb="10">
      <t>モクヒョウ</t>
    </rPh>
    <phoneticPr fontId="3"/>
  </si>
  <si>
    <t>「Ｓ」は「Ａ」として入力して下さい。これは，本学科においてJABEEの達成度評価を「A・B・C」の３段階で行っているためです。</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</si>
</sst>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
    <numFmt numFmtId="178" formatCode="0_ "/>
    <numFmt numFmtId="179" formatCode="0.0_);[Red]\(0.0\)"/>
  </numFmts>
  <fonts count="43" x14ac:knownFonts="1">
    <font>
      <sz val="11"/>
      <color theme="1"/>
      <name val="ＭＳ Ｐ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20"/>
      <name val="ＭＳ Ｐゴシック"/>
      <family val="3"/>
      <charset val="128"/>
    </font>
    <font>
      <sz val="11"/>
      <color rgb="FFFF0000"/>
      <name val="ＭＳ Ｐゴシック"/>
      <family val="3"/>
      <charset val="128"/>
    </font>
    <font>
      <b/>
      <sz val="12"/>
      <name val="ＭＳ Ｐゴシック"/>
      <family val="3"/>
      <charset val="128"/>
    </font>
    <font>
      <b/>
      <sz val="16"/>
      <color rgb="FFFF0000"/>
      <name val="ＭＳ Ｐゴシック"/>
      <family val="3"/>
      <charset val="128"/>
    </font>
    <font>
      <b/>
      <sz val="14"/>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2"/>
      <color indexed="61"/>
      <name val="ＭＳ Ｐゴシック"/>
      <family val="3"/>
      <charset val="128"/>
    </font>
    <font>
      <sz val="11"/>
      <color indexed="61"/>
      <name val="ＭＳ Ｐゴシック"/>
      <family val="3"/>
      <charset val="128"/>
    </font>
    <font>
      <b/>
      <sz val="14"/>
      <color indexed="61"/>
      <name val="ＭＳ Ｐゴシック"/>
      <family val="3"/>
      <charset val="128"/>
    </font>
    <font>
      <sz val="10"/>
      <color indexed="61"/>
      <name val="ＭＳ Ｐゴシック"/>
      <family val="3"/>
      <charset val="128"/>
    </font>
    <font>
      <sz val="11"/>
      <color theme="9" tint="-0.499984740745262"/>
      <name val="ＭＳ Ｐゴシック"/>
      <family val="3"/>
      <charset val="128"/>
    </font>
    <font>
      <sz val="8"/>
      <name val="ＭＳ Ｐゴシック"/>
      <family val="3"/>
      <charset val="128"/>
    </font>
    <font>
      <sz val="11"/>
      <color theme="0" tint="-0.499984740745262"/>
      <name val="ＭＳ Ｐゴシック"/>
      <family val="3"/>
      <charset val="128"/>
    </font>
    <font>
      <sz val="6"/>
      <name val="ＭＳ Ｐゴシック"/>
      <family val="3"/>
      <charset val="128"/>
      <scheme val="minor"/>
    </font>
    <font>
      <sz val="9"/>
      <color indexed="61"/>
      <name val="ＭＳ Ｐゴシック"/>
      <family val="3"/>
      <charset val="128"/>
    </font>
    <font>
      <sz val="11"/>
      <name val="ＭＳ Ｐゴシック"/>
      <family val="3"/>
      <charset val="128"/>
      <scheme val="minor"/>
    </font>
    <font>
      <sz val="12"/>
      <color indexed="8"/>
      <name val="ＭＳ Ｐゴシック"/>
      <family val="3"/>
      <charset val="128"/>
    </font>
    <font>
      <sz val="11"/>
      <color indexed="8"/>
      <name val="ＭＳ Ｐゴシック"/>
      <family val="3"/>
      <charset val="128"/>
    </font>
    <font>
      <b/>
      <sz val="14"/>
      <color rgb="FF993366"/>
      <name val="ＭＳ Ｐゴシック"/>
      <family val="3"/>
      <charset val="128"/>
    </font>
    <font>
      <b/>
      <sz val="11"/>
      <color indexed="10"/>
      <name val="ＭＳ Ｐゴシック"/>
      <family val="3"/>
      <charset val="128"/>
    </font>
    <font>
      <b/>
      <sz val="18"/>
      <color rgb="FF993366"/>
      <name val="ＭＳ Ｐゴシック"/>
      <family val="3"/>
      <charset val="128"/>
    </font>
    <font>
      <sz val="26"/>
      <name val="ＭＳ Ｐゴシック"/>
      <family val="3"/>
      <charset val="128"/>
    </font>
    <font>
      <b/>
      <sz val="11"/>
      <color indexed="9"/>
      <name val="ＭＳ Ｐゴシック"/>
      <family val="3"/>
      <charset val="128"/>
    </font>
    <font>
      <b/>
      <sz val="8"/>
      <name val="ＭＳ Ｐゴシック"/>
      <family val="3"/>
      <charset val="128"/>
    </font>
    <font>
      <b/>
      <sz val="9"/>
      <name val="ＭＳ Ｐゴシック"/>
      <family val="3"/>
      <charset val="128"/>
    </font>
    <font>
      <sz val="14"/>
      <color indexed="8"/>
      <name val="ＭＳ Ｐゴシック"/>
      <family val="3"/>
      <charset val="128"/>
    </font>
    <font>
      <sz val="14"/>
      <color indexed="17"/>
      <name val="ＭＳ Ｐゴシック"/>
      <family val="3"/>
      <charset val="128"/>
    </font>
    <font>
      <b/>
      <sz val="14"/>
      <color indexed="8"/>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2"/>
      <color rgb="FFFF0000"/>
      <name val="ＭＳ Ｐゴシック"/>
      <family val="3"/>
      <charset val="128"/>
    </font>
    <font>
      <sz val="12"/>
      <color rgb="FFFF6600"/>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4" tint="0.59999389629810485"/>
        <bgColor indexed="64"/>
      </patternFill>
    </fill>
    <fill>
      <patternFill patternType="solid">
        <fgColor indexed="22"/>
        <bgColor indexed="64"/>
      </patternFill>
    </fill>
  </fills>
  <borders count="15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ck">
        <color indexed="64"/>
      </left>
      <right style="thin">
        <color indexed="64"/>
      </right>
      <top style="medium">
        <color indexed="64"/>
      </top>
      <bottom/>
      <diagonal/>
    </border>
    <border>
      <left style="thin">
        <color indexed="64"/>
      </left>
      <right style="dotted">
        <color indexed="64"/>
      </right>
      <top style="medium">
        <color indexed="64"/>
      </top>
      <bottom style="hair">
        <color indexed="64"/>
      </bottom>
      <diagonal/>
    </border>
    <border>
      <left style="dashed">
        <color indexed="64"/>
      </left>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style="medium">
        <color indexed="64"/>
      </top>
      <bottom style="hair">
        <color indexed="64"/>
      </bottom>
      <diagonal/>
    </border>
    <border>
      <left style="dotted">
        <color indexed="64"/>
      </left>
      <right/>
      <top style="medium">
        <color indexed="64"/>
      </top>
      <bottom style="hair">
        <color indexed="64"/>
      </bottom>
      <diagonal/>
    </border>
    <border>
      <left style="dashed">
        <color indexed="64"/>
      </left>
      <right style="thin">
        <color indexed="64"/>
      </right>
      <top style="medium">
        <color indexed="64"/>
      </top>
      <bottom style="hair">
        <color indexed="64"/>
      </bottom>
      <diagonal/>
    </border>
    <border>
      <left style="thin">
        <color indexed="64"/>
      </left>
      <right/>
      <top style="thin">
        <color indexed="64"/>
      </top>
      <bottom/>
      <diagonal/>
    </border>
    <border>
      <left style="thick">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right style="thick">
        <color indexed="64"/>
      </right>
      <top/>
      <bottom/>
      <diagonal/>
    </border>
    <border>
      <left/>
      <right/>
      <top/>
      <bottom style="hair">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style="thin">
        <color indexed="64"/>
      </bottom>
      <diagonal/>
    </border>
    <border>
      <left style="thick">
        <color indexed="64"/>
      </left>
      <right style="thin">
        <color indexed="64"/>
      </right>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diagonal/>
    </border>
    <border>
      <left style="dashed">
        <color indexed="64"/>
      </left>
      <right style="thin">
        <color indexed="64"/>
      </right>
      <top style="hair">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ck">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ashed">
        <color indexed="64"/>
      </left>
      <right style="thin">
        <color indexed="64"/>
      </right>
      <top style="hair">
        <color indexed="64"/>
      </top>
      <bottom/>
      <diagonal/>
    </border>
    <border>
      <left style="thick">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ck">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top style="hair">
        <color indexed="64"/>
      </top>
      <bottom/>
      <diagonal/>
    </border>
    <border>
      <left style="dotted">
        <color indexed="64"/>
      </left>
      <right/>
      <top style="hair">
        <color indexed="64"/>
      </top>
      <bottom style="thin">
        <color indexed="64"/>
      </bottom>
      <diagonal/>
    </border>
    <border>
      <left style="thin">
        <color indexed="64"/>
      </left>
      <right style="dotted">
        <color indexed="64"/>
      </right>
      <top/>
      <bottom/>
      <diagonal/>
    </border>
    <border>
      <left/>
      <right style="thick">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style="dashed">
        <color indexed="64"/>
      </left>
      <right style="thin">
        <color indexed="64"/>
      </right>
      <top/>
      <bottom style="hair">
        <color indexed="64"/>
      </bottom>
      <diagonal/>
    </border>
    <border>
      <left style="dashed">
        <color indexed="64"/>
      </left>
      <right style="thin">
        <color indexed="64"/>
      </right>
      <top style="hair">
        <color indexed="64"/>
      </top>
      <bottom style="medium">
        <color indexed="64"/>
      </bottom>
      <diagonal/>
    </border>
    <border>
      <left/>
      <right style="thick">
        <color indexed="64"/>
      </right>
      <top style="hair">
        <color indexed="64"/>
      </top>
      <bottom/>
      <diagonal/>
    </border>
    <border>
      <left style="thick">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ashed">
        <color indexed="64"/>
      </left>
      <right style="thin">
        <color indexed="64"/>
      </right>
      <top/>
      <bottom style="thin">
        <color indexed="64"/>
      </bottom>
      <diagonal/>
    </border>
    <border>
      <left style="thick">
        <color indexed="64"/>
      </left>
      <right/>
      <top style="medium">
        <color indexed="64"/>
      </top>
      <bottom style="thin">
        <color indexed="64"/>
      </bottom>
      <diagonal/>
    </border>
    <border>
      <left/>
      <right style="thick">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ck">
        <color indexed="64"/>
      </right>
      <top/>
      <bottom style="hair">
        <color indexed="64"/>
      </bottom>
      <diagonal/>
    </border>
    <border>
      <left style="dashed">
        <color indexed="64"/>
      </left>
      <right/>
      <top/>
      <bottom/>
      <diagonal/>
    </border>
    <border>
      <left style="dashed">
        <color indexed="64"/>
      </left>
      <right style="thin">
        <color indexed="64"/>
      </right>
      <top style="thin">
        <color indexed="64"/>
      </top>
      <bottom style="hair">
        <color indexed="64"/>
      </bottom>
      <diagonal/>
    </border>
    <border>
      <left style="dashed">
        <color indexed="64"/>
      </left>
      <right style="thin">
        <color indexed="64"/>
      </right>
      <top/>
      <bottom/>
      <diagonal/>
    </border>
    <border>
      <left style="dotted">
        <color indexed="64"/>
      </left>
      <right/>
      <top/>
      <bottom/>
      <diagonal/>
    </border>
    <border>
      <left/>
      <right style="medium">
        <color indexed="64"/>
      </right>
      <top/>
      <bottom style="medium">
        <color indexed="64"/>
      </bottom>
      <diagonal/>
    </border>
    <border>
      <left style="thin">
        <color indexed="64"/>
      </left>
      <right style="dotted">
        <color indexed="64"/>
      </right>
      <top style="hair">
        <color indexed="64"/>
      </top>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ashed">
        <color indexed="64"/>
      </left>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bottom style="medium">
        <color indexed="64"/>
      </bottom>
      <diagonal/>
    </border>
    <border>
      <left style="dashed">
        <color indexed="64"/>
      </left>
      <right/>
      <top style="thin">
        <color indexed="64"/>
      </top>
      <bottom style="medium">
        <color indexed="64"/>
      </bottom>
      <diagonal/>
    </border>
    <border>
      <left style="thick">
        <color indexed="64"/>
      </left>
      <right/>
      <top style="thin">
        <color indexed="64"/>
      </top>
      <bottom style="medium">
        <color indexed="64"/>
      </bottom>
      <diagonal/>
    </border>
    <border>
      <left style="dotted">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dotted">
        <color indexed="64"/>
      </left>
      <right style="dashed">
        <color indexed="64"/>
      </right>
      <top style="hair">
        <color indexed="64"/>
      </top>
      <bottom style="thin">
        <color indexed="64"/>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dotted">
        <color indexed="64"/>
      </left>
      <right style="dashed">
        <color indexed="64"/>
      </right>
      <top style="hair">
        <color indexed="64"/>
      </top>
      <bottom style="hair">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thick">
        <color indexed="64"/>
      </right>
      <top style="hair">
        <color indexed="64"/>
      </top>
      <bottom style="medium">
        <color indexed="64"/>
      </bottom>
      <diagonal/>
    </border>
    <border>
      <left style="thick">
        <color indexed="64"/>
      </left>
      <right style="thin">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hair">
        <color indexed="64"/>
      </top>
      <bottom style="thick">
        <color indexed="64"/>
      </bottom>
      <diagonal/>
    </border>
    <border>
      <left style="dotted">
        <color indexed="64"/>
      </left>
      <right/>
      <top style="hair">
        <color indexed="64"/>
      </top>
      <bottom style="thick">
        <color indexed="64"/>
      </bottom>
      <diagonal/>
    </border>
    <border>
      <left style="dashed">
        <color indexed="64"/>
      </left>
      <right style="thin">
        <color indexed="64"/>
      </right>
      <top style="hair">
        <color indexed="64"/>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thick">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hair">
        <color auto="1"/>
      </top>
      <bottom style="thin">
        <color auto="1"/>
      </bottom>
      <diagonal/>
    </border>
    <border>
      <left style="dotted">
        <color auto="1"/>
      </left>
      <right style="thin">
        <color auto="1"/>
      </right>
      <top/>
      <bottom style="thin">
        <color auto="1"/>
      </bottom>
      <diagonal/>
    </border>
    <border>
      <left style="thin">
        <color auto="1"/>
      </left>
      <right style="thin">
        <color auto="1"/>
      </right>
      <top style="hair">
        <color auto="1"/>
      </top>
      <bottom/>
      <diagonal/>
    </border>
    <border>
      <left style="thin">
        <color indexed="64"/>
      </left>
      <right/>
      <top style="thick">
        <color indexed="64"/>
      </top>
      <bottom/>
      <diagonal/>
    </border>
    <border>
      <left/>
      <right style="thick">
        <color indexed="64"/>
      </right>
      <top style="thick">
        <color indexed="64"/>
      </top>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n">
        <color indexed="64"/>
      </right>
      <top style="hair">
        <color indexed="64"/>
      </top>
      <bottom style="medium">
        <color indexed="64"/>
      </bottom>
      <diagonal/>
    </border>
    <border>
      <left style="dotted">
        <color indexed="64"/>
      </left>
      <right style="dashed">
        <color indexed="64"/>
      </right>
      <top style="medium">
        <color indexed="64"/>
      </top>
      <bottom style="hair">
        <color indexed="64"/>
      </bottom>
      <diagonal/>
    </border>
  </borders>
  <cellStyleXfs count="2">
    <xf numFmtId="0" fontId="0" fillId="0" borderId="0">
      <alignment vertical="center"/>
    </xf>
    <xf numFmtId="0" fontId="1" fillId="0" borderId="0">
      <alignment vertical="center"/>
    </xf>
  </cellStyleXfs>
  <cellXfs count="656">
    <xf numFmtId="0" fontId="0" fillId="0" borderId="0" xfId="0">
      <alignment vertical="center"/>
    </xf>
    <xf numFmtId="0" fontId="1" fillId="0" borderId="0" xfId="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Border="1" applyAlignment="1">
      <alignment horizontal="right" vertical="center"/>
    </xf>
    <xf numFmtId="0" fontId="8" fillId="0" borderId="0" xfId="1" applyFont="1" applyBorder="1" applyAlignment="1">
      <alignment vertical="center" wrapText="1"/>
    </xf>
    <xf numFmtId="0" fontId="9" fillId="0" borderId="0" xfId="1" applyFont="1" applyAlignment="1">
      <alignment vertical="center"/>
    </xf>
    <xf numFmtId="0" fontId="10" fillId="0" borderId="0" xfId="1" applyFont="1" applyBorder="1" applyAlignment="1">
      <alignment horizontal="right" vertical="center" wrapText="1"/>
    </xf>
    <xf numFmtId="0" fontId="12" fillId="0" borderId="0" xfId="1" applyFont="1" applyAlignment="1">
      <alignment horizontal="center" vertical="center"/>
    </xf>
    <xf numFmtId="0" fontId="1" fillId="0" borderId="0" xfId="1" applyAlignment="1">
      <alignment vertical="center"/>
    </xf>
    <xf numFmtId="0" fontId="13" fillId="0" borderId="0" xfId="1" applyFont="1" applyAlignment="1">
      <alignment horizontal="center" vertical="center"/>
    </xf>
    <xf numFmtId="0" fontId="0" fillId="2" borderId="15" xfId="1" applyFont="1" applyFill="1" applyBorder="1" applyAlignment="1">
      <alignment horizontal="center" vertical="center" wrapText="1"/>
    </xf>
    <xf numFmtId="0" fontId="1" fillId="0" borderId="25" xfId="1" applyFill="1" applyBorder="1">
      <alignment vertical="center"/>
    </xf>
    <xf numFmtId="0" fontId="1" fillId="0" borderId="26" xfId="1" applyFill="1" applyBorder="1" applyAlignment="1">
      <alignment horizontal="right" vertical="center"/>
    </xf>
    <xf numFmtId="176" fontId="1" fillId="0" borderId="26" xfId="1" applyNumberFormat="1" applyFill="1" applyBorder="1" applyAlignment="1">
      <alignment horizontal="center" vertical="center"/>
    </xf>
    <xf numFmtId="176" fontId="1" fillId="0" borderId="26" xfId="1" applyNumberFormat="1" applyFill="1" applyBorder="1" applyAlignment="1">
      <alignment horizontal="left" vertical="center"/>
    </xf>
    <xf numFmtId="0" fontId="17" fillId="0" borderId="22" xfId="1" applyFont="1" applyFill="1" applyBorder="1" applyAlignment="1">
      <alignment horizontal="center" vertical="center"/>
    </xf>
    <xf numFmtId="177" fontId="16" fillId="0" borderId="29" xfId="1" applyNumberFormat="1" applyFont="1" applyBorder="1" applyAlignment="1">
      <alignment horizontal="center" vertical="center"/>
    </xf>
    <xf numFmtId="0" fontId="18" fillId="0" borderId="30" xfId="1" applyFont="1" applyFill="1" applyBorder="1" applyAlignment="1">
      <alignment vertical="center"/>
    </xf>
    <xf numFmtId="0" fontId="18" fillId="0" borderId="22" xfId="1" applyFont="1" applyFill="1" applyBorder="1" applyAlignment="1">
      <alignment vertical="center"/>
    </xf>
    <xf numFmtId="0" fontId="18" fillId="0" borderId="24" xfId="1" applyFont="1" applyFill="1" applyBorder="1" applyAlignment="1">
      <alignment vertical="center"/>
    </xf>
    <xf numFmtId="0" fontId="18" fillId="0" borderId="21" xfId="1" applyFont="1" applyFill="1" applyBorder="1" applyAlignment="1">
      <alignment vertical="center"/>
    </xf>
    <xf numFmtId="0" fontId="18" fillId="0" borderId="31" xfId="1" applyFont="1" applyFill="1" applyBorder="1" applyAlignment="1">
      <alignment vertical="center"/>
    </xf>
    <xf numFmtId="0" fontId="1" fillId="0" borderId="25" xfId="1" applyFont="1" applyFill="1" applyBorder="1">
      <alignment vertical="center"/>
    </xf>
    <xf numFmtId="176" fontId="1" fillId="0" borderId="32" xfId="1" applyNumberFormat="1" applyFill="1" applyBorder="1" applyAlignment="1">
      <alignment horizontal="left" vertical="center"/>
    </xf>
    <xf numFmtId="0" fontId="17" fillId="0" borderId="33" xfId="1" applyFont="1" applyFill="1" applyBorder="1" applyAlignment="1">
      <alignment horizontal="center" vertical="center"/>
    </xf>
    <xf numFmtId="177" fontId="16" fillId="0" borderId="34" xfId="1" applyNumberFormat="1" applyFont="1" applyBorder="1" applyAlignment="1">
      <alignment horizontal="center" vertical="center"/>
    </xf>
    <xf numFmtId="0" fontId="18" fillId="0" borderId="36" xfId="1" applyFont="1" applyFill="1" applyBorder="1" applyAlignment="1">
      <alignment horizontal="center" vertical="center"/>
    </xf>
    <xf numFmtId="49" fontId="18" fillId="0" borderId="0" xfId="1" applyNumberFormat="1" applyFont="1" applyBorder="1" applyAlignment="1"/>
    <xf numFmtId="49" fontId="18" fillId="0" borderId="37" xfId="1" applyNumberFormat="1" applyFont="1" applyBorder="1" applyAlignment="1"/>
    <xf numFmtId="49" fontId="18" fillId="0" borderId="21" xfId="1" applyNumberFormat="1" applyFont="1" applyBorder="1" applyAlignment="1">
      <alignment horizontal="center" vertical="center"/>
    </xf>
    <xf numFmtId="0" fontId="18" fillId="0" borderId="22" xfId="1" applyFont="1" applyBorder="1" applyAlignment="1">
      <alignment horizontal="center" vertical="center"/>
    </xf>
    <xf numFmtId="0" fontId="18" fillId="0" borderId="38" xfId="1" applyFont="1" applyBorder="1" applyAlignment="1">
      <alignment horizontal="center" vertical="center"/>
    </xf>
    <xf numFmtId="0" fontId="0" fillId="0" borderId="41" xfId="1" applyFont="1" applyFill="1" applyBorder="1">
      <alignment vertical="center"/>
    </xf>
    <xf numFmtId="0" fontId="1" fillId="0" borderId="42" xfId="1" applyFill="1" applyBorder="1" applyAlignment="1">
      <alignment horizontal="right" vertical="center"/>
    </xf>
    <xf numFmtId="176" fontId="1" fillId="0" borderId="42" xfId="1" applyNumberFormat="1" applyFill="1" applyBorder="1" applyAlignment="1">
      <alignment horizontal="center" vertical="center"/>
    </xf>
    <xf numFmtId="176" fontId="1" fillId="0" borderId="42" xfId="1" applyNumberFormat="1" applyFill="1" applyBorder="1" applyAlignment="1">
      <alignment horizontal="left" vertical="center"/>
    </xf>
    <xf numFmtId="0" fontId="17" fillId="0" borderId="45" xfId="1" applyFont="1" applyFill="1" applyBorder="1" applyAlignment="1">
      <alignment horizontal="center" vertical="center"/>
    </xf>
    <xf numFmtId="177" fontId="16" fillId="0" borderId="46" xfId="1" applyNumberFormat="1" applyFont="1" applyBorder="1" applyAlignment="1">
      <alignment horizontal="center" vertical="center"/>
    </xf>
    <xf numFmtId="0" fontId="18" fillId="0" borderId="36" xfId="1" applyFont="1" applyFill="1" applyBorder="1" applyAlignment="1">
      <alignment vertical="center"/>
    </xf>
    <xf numFmtId="0" fontId="18" fillId="0" borderId="0" xfId="1" applyFont="1" applyFill="1" applyBorder="1" applyAlignment="1">
      <alignment vertical="center"/>
    </xf>
    <xf numFmtId="0" fontId="18" fillId="0" borderId="37" xfId="1" applyFont="1" applyFill="1" applyBorder="1" applyAlignment="1">
      <alignment vertical="center"/>
    </xf>
    <xf numFmtId="0" fontId="18" fillId="0" borderId="40" xfId="1" applyFont="1" applyFill="1" applyBorder="1" applyAlignment="1">
      <alignment vertical="center"/>
    </xf>
    <xf numFmtId="0" fontId="18" fillId="0" borderId="47" xfId="1" applyFont="1" applyFill="1" applyBorder="1" applyAlignment="1">
      <alignment vertical="center"/>
    </xf>
    <xf numFmtId="0" fontId="1" fillId="0" borderId="41" xfId="1" applyFont="1" applyFill="1" applyBorder="1">
      <alignment vertical="center"/>
    </xf>
    <xf numFmtId="176" fontId="1" fillId="0" borderId="48" xfId="1" applyNumberFormat="1" applyFill="1" applyBorder="1" applyAlignment="1">
      <alignment horizontal="center" vertical="center"/>
    </xf>
    <xf numFmtId="49" fontId="18" fillId="0" borderId="40" xfId="1" applyNumberFormat="1" applyFont="1" applyBorder="1" applyAlignment="1">
      <alignment horizontal="center" vertical="center"/>
    </xf>
    <xf numFmtId="0" fontId="18" fillId="0" borderId="0" xfId="1" applyFont="1" applyBorder="1" applyAlignment="1">
      <alignment horizontal="center" vertical="center"/>
    </xf>
    <xf numFmtId="0" fontId="18" fillId="0" borderId="49" xfId="1" applyFont="1" applyBorder="1" applyAlignment="1">
      <alignment horizontal="center" vertical="center"/>
    </xf>
    <xf numFmtId="0" fontId="1" fillId="0" borderId="41" xfId="1" applyFill="1" applyBorder="1">
      <alignment vertical="center"/>
    </xf>
    <xf numFmtId="0" fontId="1" fillId="0" borderId="36" xfId="1" applyBorder="1" applyAlignment="1">
      <alignment horizontal="center" vertical="center"/>
    </xf>
    <xf numFmtId="0" fontId="20" fillId="0" borderId="37" xfId="1" applyNumberFormat="1" applyFont="1" applyFill="1" applyBorder="1" applyAlignment="1"/>
    <xf numFmtId="0" fontId="1" fillId="0" borderId="50" xfId="1" applyFill="1" applyBorder="1">
      <alignment vertical="center"/>
    </xf>
    <xf numFmtId="0" fontId="1" fillId="0" borderId="51" xfId="1" applyFill="1" applyBorder="1" applyAlignment="1">
      <alignment horizontal="right" vertical="center"/>
    </xf>
    <xf numFmtId="176" fontId="1" fillId="0" borderId="51" xfId="1" applyNumberFormat="1" applyFill="1" applyBorder="1" applyAlignment="1">
      <alignment horizontal="center" vertical="center"/>
    </xf>
    <xf numFmtId="176" fontId="1" fillId="0" borderId="51" xfId="1" applyNumberFormat="1" applyFill="1" applyBorder="1" applyAlignment="1">
      <alignment horizontal="left" vertical="center"/>
    </xf>
    <xf numFmtId="0" fontId="17" fillId="0" borderId="54" xfId="1" applyFont="1" applyFill="1" applyBorder="1" applyAlignment="1">
      <alignment horizontal="center" vertical="center"/>
    </xf>
    <xf numFmtId="177" fontId="16" fillId="0" borderId="55" xfId="1" applyNumberFormat="1" applyFont="1" applyBorder="1" applyAlignment="1">
      <alignment horizontal="center" vertical="center"/>
    </xf>
    <xf numFmtId="0" fontId="18" fillId="0" borderId="56" xfId="1" applyNumberFormat="1" applyFont="1" applyFill="1" applyBorder="1" applyAlignment="1">
      <alignment horizontal="right" vertical="center"/>
    </xf>
    <xf numFmtId="0" fontId="18" fillId="0" borderId="57" xfId="1" applyNumberFormat="1" applyFont="1" applyFill="1" applyBorder="1" applyAlignment="1">
      <alignment horizontal="center" vertical="center"/>
    </xf>
    <xf numFmtId="0" fontId="18" fillId="0" borderId="58" xfId="1" applyNumberFormat="1" applyFont="1" applyFill="1" applyBorder="1" applyAlignment="1">
      <alignment horizontal="left" vertical="center"/>
    </xf>
    <xf numFmtId="0" fontId="1" fillId="0" borderId="0" xfId="1" applyFill="1">
      <alignment vertical="center"/>
    </xf>
    <xf numFmtId="0" fontId="1" fillId="0" borderId="48" xfId="1" applyFill="1" applyBorder="1" applyAlignment="1">
      <alignment horizontal="right" vertical="center"/>
    </xf>
    <xf numFmtId="176" fontId="1" fillId="0" borderId="48" xfId="1" applyNumberFormat="1" applyFill="1" applyBorder="1" applyAlignment="1">
      <alignment horizontal="left" vertical="center"/>
    </xf>
    <xf numFmtId="0" fontId="1" fillId="0" borderId="59" xfId="1" applyFill="1" applyBorder="1">
      <alignment vertical="center"/>
    </xf>
    <xf numFmtId="0" fontId="1" fillId="0" borderId="60" xfId="1" applyFill="1" applyBorder="1" applyAlignment="1">
      <alignment horizontal="right" vertical="center"/>
    </xf>
    <xf numFmtId="176" fontId="1" fillId="0" borderId="60" xfId="1" applyNumberFormat="1" applyFill="1" applyBorder="1" applyAlignment="1">
      <alignment horizontal="center" vertical="center"/>
    </xf>
    <xf numFmtId="176" fontId="1" fillId="0" borderId="60" xfId="1" applyNumberFormat="1" applyFill="1" applyBorder="1" applyAlignment="1">
      <alignment horizontal="left" vertical="center"/>
    </xf>
    <xf numFmtId="0" fontId="17" fillId="0" borderId="63" xfId="1" applyFont="1" applyFill="1" applyBorder="1" applyAlignment="1">
      <alignment horizontal="center" vertical="center"/>
    </xf>
    <xf numFmtId="177" fontId="16" fillId="0" borderId="64" xfId="1" applyNumberFormat="1" applyFont="1" applyBorder="1" applyAlignment="1">
      <alignment horizontal="center" vertical="center"/>
    </xf>
    <xf numFmtId="0" fontId="1" fillId="0" borderId="65" xfId="1" applyBorder="1" applyAlignment="1">
      <alignment horizontal="center" vertical="center"/>
    </xf>
    <xf numFmtId="0" fontId="19" fillId="0" borderId="66" xfId="1" applyNumberFormat="1" applyFont="1" applyFill="1" applyBorder="1" applyAlignment="1">
      <alignment horizontal="center" vertical="center"/>
    </xf>
    <xf numFmtId="0" fontId="1" fillId="0" borderId="36" xfId="1" applyBorder="1">
      <alignment vertical="center"/>
    </xf>
    <xf numFmtId="0" fontId="1" fillId="3" borderId="70" xfId="1" applyFill="1" applyBorder="1">
      <alignment vertical="center"/>
    </xf>
    <xf numFmtId="0" fontId="1" fillId="0" borderId="71" xfId="1" applyFill="1" applyBorder="1" applyAlignment="1">
      <alignment horizontal="right" vertical="center"/>
    </xf>
    <xf numFmtId="176" fontId="1" fillId="0" borderId="71" xfId="1" applyNumberFormat="1" applyFont="1" applyFill="1" applyBorder="1" applyAlignment="1">
      <alignment horizontal="center" vertical="center"/>
    </xf>
    <xf numFmtId="176" fontId="1" fillId="0" borderId="71" xfId="1" applyNumberFormat="1" applyFill="1" applyBorder="1" applyAlignment="1">
      <alignment horizontal="left" vertical="center"/>
    </xf>
    <xf numFmtId="0" fontId="17" fillId="0" borderId="74" xfId="1" applyFont="1" applyFill="1" applyBorder="1" applyAlignment="1">
      <alignment horizontal="center" vertical="center"/>
    </xf>
    <xf numFmtId="0" fontId="18" fillId="0" borderId="75" xfId="1" applyNumberFormat="1" applyFont="1" applyFill="1" applyBorder="1" applyAlignment="1">
      <alignment horizontal="right" vertical="center"/>
    </xf>
    <xf numFmtId="0" fontId="18" fillId="0" borderId="76" xfId="1" applyNumberFormat="1" applyFont="1" applyFill="1" applyBorder="1" applyAlignment="1">
      <alignment horizontal="center" vertical="center"/>
    </xf>
    <xf numFmtId="0" fontId="18" fillId="0" borderId="69" xfId="1" applyNumberFormat="1" applyFont="1" applyFill="1" applyBorder="1" applyAlignment="1">
      <alignment horizontal="left" vertical="center"/>
    </xf>
    <xf numFmtId="0" fontId="18" fillId="0" borderId="68" xfId="1" applyNumberFormat="1" applyFont="1" applyFill="1" applyBorder="1" applyAlignment="1">
      <alignment horizontal="right" vertical="center"/>
    </xf>
    <xf numFmtId="176" fontId="18" fillId="0" borderId="76" xfId="1" applyNumberFormat="1" applyFont="1" applyFill="1" applyBorder="1" applyAlignment="1">
      <alignment horizontal="center" vertical="center"/>
    </xf>
    <xf numFmtId="0" fontId="18" fillId="0" borderId="77" xfId="1" applyFont="1" applyFill="1" applyBorder="1" applyAlignment="1">
      <alignment horizontal="left" vertical="center"/>
    </xf>
    <xf numFmtId="0" fontId="1" fillId="0" borderId="78" xfId="1" applyFill="1" applyBorder="1" applyAlignment="1">
      <alignment horizontal="right" vertical="center"/>
    </xf>
    <xf numFmtId="176" fontId="1" fillId="0" borderId="0" xfId="1" applyNumberFormat="1" applyFill="1" applyBorder="1" applyAlignment="1">
      <alignment horizontal="center" vertical="center"/>
    </xf>
    <xf numFmtId="176" fontId="1" fillId="0" borderId="78" xfId="1" applyNumberFormat="1" applyFill="1" applyBorder="1" applyAlignment="1">
      <alignment horizontal="left" vertical="center"/>
    </xf>
    <xf numFmtId="0" fontId="17" fillId="0" borderId="79" xfId="1" applyFont="1" applyFill="1" applyBorder="1" applyAlignment="1">
      <alignment horizontal="center" vertical="center"/>
    </xf>
    <xf numFmtId="0" fontId="1" fillId="0" borderId="40" xfId="1" applyFill="1" applyBorder="1">
      <alignment vertical="center"/>
    </xf>
    <xf numFmtId="176" fontId="1" fillId="0" borderId="81" xfId="1" applyNumberFormat="1" applyFill="1" applyBorder="1" applyAlignment="1">
      <alignment horizontal="left" vertical="center"/>
    </xf>
    <xf numFmtId="0" fontId="17" fillId="0" borderId="83" xfId="1" applyFont="1" applyFill="1" applyBorder="1" applyAlignment="1">
      <alignment horizontal="center" vertical="center"/>
    </xf>
    <xf numFmtId="177" fontId="16" fillId="0" borderId="84" xfId="1" applyNumberFormat="1" applyFont="1" applyBorder="1" applyAlignment="1">
      <alignment horizontal="center" vertical="center"/>
    </xf>
    <xf numFmtId="177" fontId="16" fillId="0" borderId="85" xfId="1" applyNumberFormat="1" applyFont="1" applyBorder="1" applyAlignment="1">
      <alignment horizontal="center" vertical="center"/>
    </xf>
    <xf numFmtId="176" fontId="1" fillId="0" borderId="78" xfId="1" applyNumberFormat="1" applyFill="1" applyBorder="1" applyAlignment="1">
      <alignment horizontal="center" vertical="center"/>
    </xf>
    <xf numFmtId="176" fontId="1" fillId="0" borderId="86" xfId="1" applyNumberFormat="1" applyFill="1" applyBorder="1" applyAlignment="1">
      <alignment horizontal="left" vertical="center"/>
    </xf>
    <xf numFmtId="0" fontId="18" fillId="0" borderId="0" xfId="1" applyFont="1" applyFill="1" applyBorder="1" applyAlignment="1">
      <alignment horizontal="center" vertical="center"/>
    </xf>
    <xf numFmtId="0" fontId="1" fillId="0" borderId="4" xfId="1" applyFill="1" applyBorder="1">
      <alignment vertical="center"/>
    </xf>
    <xf numFmtId="0" fontId="1" fillId="0" borderId="2" xfId="1" applyFill="1" applyBorder="1" applyAlignment="1">
      <alignment horizontal="right" vertical="center"/>
    </xf>
    <xf numFmtId="176" fontId="1" fillId="0" borderId="2" xfId="1" applyNumberFormat="1" applyFont="1" applyFill="1" applyBorder="1" applyAlignment="1">
      <alignment horizontal="center" vertical="center"/>
    </xf>
    <xf numFmtId="176" fontId="1" fillId="0" borderId="2" xfId="1" applyNumberFormat="1" applyFill="1" applyBorder="1" applyAlignment="1">
      <alignment horizontal="left" vertical="center"/>
    </xf>
    <xf numFmtId="0" fontId="1" fillId="0" borderId="87" xfId="1" applyFont="1" applyFill="1" applyBorder="1" applyAlignment="1">
      <alignment horizontal="center" vertical="center" wrapText="1"/>
    </xf>
    <xf numFmtId="177" fontId="16" fillId="0" borderId="89" xfId="1" applyNumberFormat="1" applyFont="1" applyBorder="1" applyAlignment="1">
      <alignment horizontal="center" vertical="center"/>
    </xf>
    <xf numFmtId="0" fontId="18" fillId="0" borderId="90" xfId="1" applyNumberFormat="1" applyFont="1" applyFill="1" applyBorder="1" applyAlignment="1">
      <alignment horizontal="right" vertical="center"/>
    </xf>
    <xf numFmtId="0" fontId="18" fillId="0" borderId="2" xfId="1" applyNumberFormat="1" applyFont="1" applyFill="1" applyBorder="1" applyAlignment="1">
      <alignment horizontal="center" vertical="center"/>
    </xf>
    <xf numFmtId="0" fontId="18" fillId="0" borderId="37" xfId="1" applyNumberFormat="1" applyFont="1" applyFill="1" applyBorder="1" applyAlignment="1">
      <alignment vertical="center"/>
    </xf>
    <xf numFmtId="0" fontId="18" fillId="0" borderId="21" xfId="1" applyNumberFormat="1" applyFont="1" applyFill="1" applyBorder="1" applyAlignment="1">
      <alignment vertical="center"/>
    </xf>
    <xf numFmtId="0" fontId="18" fillId="0" borderId="22" xfId="1" applyNumberFormat="1" applyFont="1" applyFill="1" applyBorder="1" applyAlignment="1">
      <alignment vertical="center"/>
    </xf>
    <xf numFmtId="0" fontId="18" fillId="0" borderId="31" xfId="1" applyNumberFormat="1" applyFont="1" applyFill="1" applyBorder="1" applyAlignment="1">
      <alignment vertical="center"/>
    </xf>
    <xf numFmtId="176" fontId="1" fillId="0" borderId="91" xfId="1" applyNumberFormat="1" applyFill="1" applyBorder="1" applyAlignment="1">
      <alignment horizontal="left" vertical="center"/>
    </xf>
    <xf numFmtId="176" fontId="1" fillId="0" borderId="60" xfId="1" applyNumberFormat="1" applyFont="1" applyFill="1" applyBorder="1" applyAlignment="1">
      <alignment horizontal="center" vertical="center"/>
    </xf>
    <xf numFmtId="0" fontId="18" fillId="0" borderId="65" xfId="1" applyFont="1" applyFill="1" applyBorder="1" applyAlignment="1">
      <alignment vertical="center"/>
    </xf>
    <xf numFmtId="0" fontId="18" fillId="0" borderId="66" xfId="1" applyFont="1" applyFill="1" applyBorder="1" applyAlignment="1">
      <alignment vertical="center"/>
    </xf>
    <xf numFmtId="0" fontId="18" fillId="0" borderId="92" xfId="1" applyFont="1" applyFill="1" applyBorder="1" applyAlignment="1">
      <alignment vertical="center"/>
    </xf>
    <xf numFmtId="0" fontId="18" fillId="0" borderId="40" xfId="1" applyNumberFormat="1" applyFont="1" applyFill="1" applyBorder="1" applyAlignment="1">
      <alignment vertical="center"/>
    </xf>
    <xf numFmtId="0" fontId="18" fillId="0" borderId="0" xfId="1" applyNumberFormat="1" applyFont="1" applyFill="1" applyBorder="1" applyAlignment="1">
      <alignment vertical="center"/>
    </xf>
    <xf numFmtId="0" fontId="18" fillId="0" borderId="47" xfId="1" applyNumberFormat="1" applyFont="1" applyFill="1" applyBorder="1" applyAlignment="1">
      <alignment vertical="center"/>
    </xf>
    <xf numFmtId="0" fontId="1" fillId="0" borderId="93" xfId="1" applyFill="1" applyBorder="1">
      <alignment vertical="center"/>
    </xf>
    <xf numFmtId="176" fontId="1" fillId="0" borderId="48" xfId="1" applyNumberFormat="1" applyFont="1" applyFill="1" applyBorder="1" applyAlignment="1">
      <alignment horizontal="center" vertical="center"/>
    </xf>
    <xf numFmtId="176" fontId="1" fillId="0" borderId="78" xfId="1" applyNumberFormat="1" applyFont="1" applyFill="1" applyBorder="1" applyAlignment="1">
      <alignment horizontal="center" vertical="center"/>
    </xf>
    <xf numFmtId="176" fontId="1" fillId="0" borderId="94" xfId="1" applyNumberFormat="1" applyFill="1" applyBorder="1" applyAlignment="1">
      <alignment horizontal="left" vertical="center"/>
    </xf>
    <xf numFmtId="177" fontId="16" fillId="0" borderId="95" xfId="1" applyNumberFormat="1" applyFont="1" applyBorder="1" applyAlignment="1">
      <alignment horizontal="center" vertical="center"/>
    </xf>
    <xf numFmtId="177" fontId="16" fillId="0" borderId="96" xfId="1" applyNumberFormat="1" applyFont="1" applyBorder="1" applyAlignment="1">
      <alignment horizontal="center" vertical="center"/>
    </xf>
    <xf numFmtId="0" fontId="18" fillId="0" borderId="65" xfId="1" applyNumberFormat="1" applyFont="1" applyFill="1" applyBorder="1" applyAlignment="1">
      <alignment horizontal="right" vertical="center"/>
    </xf>
    <xf numFmtId="0" fontId="18" fillId="0" borderId="66" xfId="1" applyNumberFormat="1" applyFont="1" applyFill="1" applyBorder="1" applyAlignment="1">
      <alignment horizontal="center" vertical="center"/>
    </xf>
    <xf numFmtId="0" fontId="18" fillId="0" borderId="92" xfId="1" applyNumberFormat="1" applyFont="1" applyFill="1" applyBorder="1" applyAlignment="1">
      <alignment horizontal="left" vertical="center"/>
    </xf>
    <xf numFmtId="176" fontId="1" fillId="0" borderId="26" xfId="1" applyNumberFormat="1" applyFill="1" applyBorder="1">
      <alignment vertical="center"/>
    </xf>
    <xf numFmtId="177" fontId="16" fillId="0" borderId="97" xfId="1" applyNumberFormat="1" applyFont="1" applyBorder="1" applyAlignment="1">
      <alignment horizontal="center" vertical="center"/>
    </xf>
    <xf numFmtId="49" fontId="18" fillId="0" borderId="21" xfId="1" applyNumberFormat="1" applyFont="1" applyFill="1" applyBorder="1" applyAlignment="1"/>
    <xf numFmtId="49" fontId="18" fillId="0" borderId="22" xfId="1" applyNumberFormat="1" applyFont="1" applyFill="1" applyBorder="1" applyAlignment="1"/>
    <xf numFmtId="49" fontId="18" fillId="0" borderId="31" xfId="1" applyNumberFormat="1" applyFont="1" applyFill="1" applyBorder="1" applyAlignment="1"/>
    <xf numFmtId="0" fontId="1" fillId="0" borderId="37" xfId="1" applyBorder="1">
      <alignment vertical="center"/>
    </xf>
    <xf numFmtId="0" fontId="1" fillId="0" borderId="40" xfId="1" applyBorder="1">
      <alignment vertical="center"/>
    </xf>
    <xf numFmtId="0" fontId="1" fillId="0" borderId="0" xfId="1" applyBorder="1">
      <alignment vertical="center"/>
    </xf>
    <xf numFmtId="0" fontId="1" fillId="0" borderId="49" xfId="1" applyBorder="1">
      <alignment vertical="center"/>
    </xf>
    <xf numFmtId="0" fontId="1" fillId="0" borderId="93" xfId="1" applyFont="1" applyFill="1" applyBorder="1">
      <alignment vertical="center"/>
    </xf>
    <xf numFmtId="176" fontId="1" fillId="0" borderId="48" xfId="1" applyNumberFormat="1" applyFill="1" applyBorder="1">
      <alignment vertical="center"/>
    </xf>
    <xf numFmtId="0" fontId="17" fillId="0" borderId="0" xfId="1" applyFont="1" applyFill="1" applyBorder="1" applyAlignment="1">
      <alignment horizontal="center" vertical="center"/>
    </xf>
    <xf numFmtId="49" fontId="18" fillId="0" borderId="40" xfId="1" applyNumberFormat="1" applyFont="1" applyFill="1" applyBorder="1" applyAlignment="1"/>
    <xf numFmtId="49" fontId="18" fillId="0" borderId="0" xfId="1" applyNumberFormat="1" applyFont="1" applyFill="1" applyBorder="1" applyAlignment="1"/>
    <xf numFmtId="49" fontId="18" fillId="0" borderId="47" xfId="1" applyNumberFormat="1" applyFont="1" applyFill="1" applyBorder="1" applyAlignment="1"/>
    <xf numFmtId="0" fontId="1" fillId="0" borderId="0" xfId="1" applyFill="1" applyBorder="1" applyAlignment="1">
      <alignment horizontal="right" vertical="center"/>
    </xf>
    <xf numFmtId="176" fontId="1" fillId="0" borderId="0" xfId="1" applyNumberFormat="1" applyFill="1" applyBorder="1" applyAlignment="1">
      <alignment horizontal="left" vertical="center"/>
    </xf>
    <xf numFmtId="0" fontId="17" fillId="0" borderId="98" xfId="1" applyFont="1" applyFill="1" applyBorder="1" applyAlignment="1">
      <alignment horizontal="center" vertical="center"/>
    </xf>
    <xf numFmtId="176" fontId="1" fillId="0" borderId="42" xfId="1" applyNumberFormat="1" applyFill="1" applyBorder="1">
      <alignment vertical="center"/>
    </xf>
    <xf numFmtId="0" fontId="1" fillId="0" borderId="70" xfId="1" applyFont="1" applyFill="1" applyBorder="1">
      <alignment vertical="center"/>
    </xf>
    <xf numFmtId="176" fontId="1" fillId="0" borderId="71" xfId="1" applyNumberFormat="1" applyFill="1" applyBorder="1" applyAlignment="1">
      <alignment horizontal="center" vertical="center"/>
    </xf>
    <xf numFmtId="0" fontId="18" fillId="0" borderId="68" xfId="1" applyNumberFormat="1" applyFont="1" applyFill="1" applyBorder="1" applyAlignment="1">
      <alignment horizontal="center" vertical="center"/>
    </xf>
    <xf numFmtId="176" fontId="18" fillId="0" borderId="76" xfId="1" applyNumberFormat="1" applyFont="1" applyBorder="1" applyAlignment="1">
      <alignment horizontal="center" vertical="center"/>
    </xf>
    <xf numFmtId="0" fontId="18" fillId="0" borderId="99" xfId="1" applyFont="1" applyFill="1" applyBorder="1" applyAlignment="1">
      <alignment horizontal="center" vertical="center"/>
    </xf>
    <xf numFmtId="0" fontId="1" fillId="0" borderId="0" xfId="1" applyAlignment="1">
      <alignment horizontal="center" vertical="center"/>
    </xf>
    <xf numFmtId="0" fontId="1" fillId="0" borderId="21" xfId="1" applyFill="1" applyBorder="1">
      <alignment vertical="center"/>
    </xf>
    <xf numFmtId="176" fontId="1" fillId="0" borderId="22" xfId="1" applyNumberFormat="1" applyFill="1" applyBorder="1" applyAlignment="1">
      <alignment horizontal="center" vertical="center"/>
    </xf>
    <xf numFmtId="0" fontId="16" fillId="0" borderId="28" xfId="1" applyFont="1" applyFill="1" applyBorder="1" applyAlignment="1">
      <alignment horizontal="center" vertical="center"/>
    </xf>
    <xf numFmtId="0" fontId="18" fillId="0" borderId="30" xfId="1" applyFont="1" applyFill="1" applyBorder="1" applyAlignment="1">
      <alignment horizontal="center" vertical="center"/>
    </xf>
    <xf numFmtId="49" fontId="18" fillId="0" borderId="22" xfId="1" applyNumberFormat="1" applyFont="1" applyBorder="1" applyAlignment="1"/>
    <xf numFmtId="49" fontId="18" fillId="0" borderId="24" xfId="1" applyNumberFormat="1" applyFont="1" applyBorder="1" applyAlignment="1"/>
    <xf numFmtId="0" fontId="18" fillId="0" borderId="31" xfId="1" applyFont="1" applyBorder="1" applyAlignment="1">
      <alignment horizontal="center" vertical="center"/>
    </xf>
    <xf numFmtId="176" fontId="1" fillId="0" borderId="78" xfId="1" applyNumberFormat="1" applyFill="1" applyBorder="1">
      <alignment vertical="center"/>
    </xf>
    <xf numFmtId="0" fontId="18" fillId="0" borderId="47" xfId="1" applyFont="1" applyBorder="1" applyAlignment="1">
      <alignment horizontal="center" vertical="center"/>
    </xf>
    <xf numFmtId="0" fontId="1" fillId="0" borderId="101" xfId="1" applyFill="1" applyBorder="1">
      <alignment vertical="center"/>
    </xf>
    <xf numFmtId="176" fontId="1" fillId="0" borderId="51" xfId="1" applyNumberFormat="1" applyFill="1" applyBorder="1">
      <alignment vertical="center"/>
    </xf>
    <xf numFmtId="176" fontId="1" fillId="0" borderId="102" xfId="1" applyNumberFormat="1" applyFill="1" applyBorder="1" applyAlignment="1">
      <alignment horizontal="left" vertical="center"/>
    </xf>
    <xf numFmtId="0" fontId="18" fillId="0" borderId="36" xfId="1" applyFont="1" applyBorder="1" applyAlignment="1">
      <alignment horizontal="center" vertical="center"/>
    </xf>
    <xf numFmtId="0" fontId="18" fillId="0" borderId="37" xfId="1" applyFont="1" applyBorder="1" applyAlignment="1">
      <alignment horizontal="center" vertical="center"/>
    </xf>
    <xf numFmtId="0" fontId="25" fillId="0" borderId="0" xfId="1" applyNumberFormat="1" applyFont="1" applyFill="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49" fontId="18" fillId="0" borderId="47" xfId="1" applyNumberFormat="1" applyFont="1" applyFill="1" applyBorder="1" applyAlignment="1" applyProtection="1">
      <protection hidden="1"/>
    </xf>
    <xf numFmtId="0" fontId="25" fillId="0" borderId="47" xfId="1" applyNumberFormat="1" applyFont="1" applyFill="1" applyBorder="1" applyAlignment="1" applyProtection="1">
      <alignment horizontal="center" vertical="center"/>
      <protection hidden="1"/>
    </xf>
    <xf numFmtId="0" fontId="0" fillId="0" borderId="50" xfId="1" applyFont="1" applyFill="1" applyBorder="1">
      <alignment vertical="center"/>
    </xf>
    <xf numFmtId="0" fontId="16" fillId="0" borderId="44" xfId="1" applyFont="1" applyFill="1" applyBorder="1" applyAlignment="1">
      <alignment horizontal="center" vertical="center"/>
    </xf>
    <xf numFmtId="0" fontId="1" fillId="0" borderId="47" xfId="1" applyBorder="1">
      <alignment vertical="center"/>
    </xf>
    <xf numFmtId="0" fontId="1" fillId="0" borderId="57" xfId="1" applyFill="1" applyBorder="1" applyAlignment="1">
      <alignment horizontal="right" vertical="center"/>
    </xf>
    <xf numFmtId="176" fontId="1" fillId="0" borderId="57" xfId="1" applyNumberFormat="1" applyFill="1" applyBorder="1" applyAlignment="1">
      <alignment horizontal="center" vertical="center"/>
    </xf>
    <xf numFmtId="176" fontId="1" fillId="0" borderId="57" xfId="1" applyNumberFormat="1" applyFill="1" applyBorder="1" applyAlignment="1">
      <alignment horizontal="left" vertical="center"/>
    </xf>
    <xf numFmtId="0" fontId="16" fillId="0" borderId="103" xfId="1" applyFont="1" applyFill="1" applyBorder="1" applyAlignment="1">
      <alignment horizontal="center" vertical="center"/>
    </xf>
    <xf numFmtId="0" fontId="17" fillId="0" borderId="104" xfId="1" applyFont="1" applyFill="1" applyBorder="1" applyAlignment="1">
      <alignment horizontal="center" vertical="center"/>
    </xf>
    <xf numFmtId="177" fontId="16" fillId="0" borderId="105" xfId="1" applyNumberFormat="1" applyFont="1" applyBorder="1" applyAlignment="1">
      <alignment horizontal="center" vertical="center"/>
    </xf>
    <xf numFmtId="0" fontId="1" fillId="3" borderId="9" xfId="1" applyFill="1" applyBorder="1">
      <alignment vertical="center"/>
    </xf>
    <xf numFmtId="0" fontId="1" fillId="0" borderId="76" xfId="1" applyFill="1" applyBorder="1" applyAlignment="1">
      <alignment horizontal="right" vertical="center"/>
    </xf>
    <xf numFmtId="176" fontId="1" fillId="0" borderId="76" xfId="1" applyNumberFormat="1" applyFill="1" applyBorder="1" applyAlignment="1">
      <alignment horizontal="center" vertical="center"/>
    </xf>
    <xf numFmtId="176" fontId="1" fillId="0" borderId="76" xfId="1" applyNumberFormat="1" applyFill="1" applyBorder="1" applyAlignment="1">
      <alignment horizontal="left" vertical="center"/>
    </xf>
    <xf numFmtId="0" fontId="17" fillId="0" borderId="107" xfId="1" applyFont="1" applyFill="1" applyBorder="1" applyAlignment="1">
      <alignment horizontal="center" vertical="center"/>
    </xf>
    <xf numFmtId="177" fontId="16" fillId="0" borderId="108" xfId="1" applyNumberFormat="1" applyFont="1" applyBorder="1" applyAlignment="1">
      <alignment horizontal="center" vertical="center"/>
    </xf>
    <xf numFmtId="0" fontId="18" fillId="0" borderId="109" xfId="1" applyNumberFormat="1" applyFont="1" applyFill="1" applyBorder="1" applyAlignment="1">
      <alignment horizontal="right" vertical="center"/>
    </xf>
    <xf numFmtId="0" fontId="18" fillId="0" borderId="7" xfId="1" applyNumberFormat="1" applyFont="1" applyFill="1" applyBorder="1" applyAlignment="1">
      <alignment horizontal="center" vertical="center"/>
    </xf>
    <xf numFmtId="0" fontId="18" fillId="0" borderId="8" xfId="1" applyNumberFormat="1" applyFont="1" applyFill="1" applyBorder="1" applyAlignment="1">
      <alignment horizontal="left" vertical="center"/>
    </xf>
    <xf numFmtId="0" fontId="18" fillId="0" borderId="77" xfId="1" applyFont="1" applyFill="1" applyBorder="1" applyAlignment="1">
      <alignment horizontal="center" vertical="center"/>
    </xf>
    <xf numFmtId="0" fontId="1" fillId="3" borderId="4" xfId="1" applyFill="1" applyBorder="1">
      <alignment vertical="center"/>
    </xf>
    <xf numFmtId="176" fontId="1" fillId="0" borderId="2" xfId="1" applyNumberFormat="1" applyFill="1" applyBorder="1" applyAlignment="1">
      <alignment horizontal="center" vertical="center"/>
    </xf>
    <xf numFmtId="0" fontId="16" fillId="0" borderId="88" xfId="1" applyFont="1" applyFill="1" applyBorder="1" applyAlignment="1">
      <alignment horizontal="center" vertical="center"/>
    </xf>
    <xf numFmtId="0" fontId="17" fillId="0" borderId="110" xfId="1" applyFont="1" applyFill="1" applyBorder="1" applyAlignment="1">
      <alignment horizontal="center" vertical="center"/>
    </xf>
    <xf numFmtId="177" fontId="16" fillId="0" borderId="111" xfId="1" applyNumberFormat="1" applyFont="1" applyBorder="1" applyAlignment="1">
      <alignment horizontal="center" vertical="center"/>
    </xf>
    <xf numFmtId="0" fontId="18" fillId="0" borderId="3" xfId="1" applyNumberFormat="1" applyFont="1" applyFill="1" applyBorder="1" applyAlignment="1">
      <alignment horizontal="left" vertical="center"/>
    </xf>
    <xf numFmtId="0" fontId="1" fillId="0" borderId="21" xfId="1" applyBorder="1">
      <alignment vertical="center"/>
    </xf>
    <xf numFmtId="0" fontId="1" fillId="0" borderId="22" xfId="1" applyBorder="1">
      <alignment vertical="center"/>
    </xf>
    <xf numFmtId="0" fontId="1" fillId="0" borderId="31" xfId="1" applyBorder="1">
      <alignment vertical="center"/>
    </xf>
    <xf numFmtId="176" fontId="1" fillId="0" borderId="42" xfId="1" applyNumberFormat="1" applyFont="1" applyFill="1" applyBorder="1" applyAlignment="1">
      <alignment horizontal="center" vertical="center"/>
    </xf>
    <xf numFmtId="176" fontId="1" fillId="0" borderId="51" xfId="1" applyNumberFormat="1" applyFont="1" applyBorder="1" applyAlignment="1">
      <alignment horizontal="center" vertical="center"/>
    </xf>
    <xf numFmtId="0" fontId="17" fillId="0" borderId="112" xfId="1" applyFont="1" applyFill="1" applyBorder="1" applyAlignment="1">
      <alignment horizontal="center" vertical="center"/>
    </xf>
    <xf numFmtId="0" fontId="1" fillId="3" borderId="93" xfId="1" applyFill="1" applyBorder="1">
      <alignment vertical="center"/>
    </xf>
    <xf numFmtId="0" fontId="18" fillId="0" borderId="47" xfId="1" applyNumberFormat="1" applyFont="1" applyFill="1" applyBorder="1" applyAlignment="1" applyProtection="1">
      <alignment horizontal="center" vertical="center"/>
      <protection hidden="1"/>
    </xf>
    <xf numFmtId="0" fontId="1" fillId="3" borderId="25" xfId="1" applyFill="1" applyBorder="1">
      <alignment vertical="center"/>
    </xf>
    <xf numFmtId="176" fontId="1" fillId="0" borderId="26" xfId="1" applyNumberFormat="1" applyFont="1" applyFill="1" applyBorder="1" applyAlignment="1">
      <alignment horizontal="center" vertical="center"/>
    </xf>
    <xf numFmtId="0" fontId="1" fillId="0" borderId="113" xfId="1" applyFont="1" applyBorder="1" applyAlignment="1">
      <alignment horizontal="center" vertical="center"/>
    </xf>
    <xf numFmtId="0" fontId="1" fillId="3" borderId="41" xfId="1" applyFill="1" applyBorder="1">
      <alignment vertical="center"/>
    </xf>
    <xf numFmtId="0" fontId="1" fillId="0" borderId="42" xfId="1" applyBorder="1">
      <alignment vertical="center"/>
    </xf>
    <xf numFmtId="0" fontId="1" fillId="0" borderId="114" xfId="1" applyFont="1" applyBorder="1">
      <alignment vertical="center"/>
    </xf>
    <xf numFmtId="0" fontId="1" fillId="0" borderId="71" xfId="1" applyBorder="1">
      <alignment vertical="center"/>
    </xf>
    <xf numFmtId="0" fontId="1" fillId="0" borderId="72" xfId="1" applyFont="1" applyBorder="1">
      <alignment vertical="center"/>
    </xf>
    <xf numFmtId="0" fontId="16" fillId="0" borderId="73" xfId="1" applyFont="1" applyFill="1" applyBorder="1" applyAlignment="1">
      <alignment horizontal="center" vertical="center"/>
    </xf>
    <xf numFmtId="177" fontId="16" fillId="0" borderId="117" xfId="1" applyNumberFormat="1" applyFont="1" applyBorder="1" applyAlignment="1">
      <alignment horizontal="center" vertical="center"/>
    </xf>
    <xf numFmtId="0" fontId="1" fillId="2" borderId="30" xfId="1" applyFill="1" applyBorder="1" applyAlignment="1">
      <alignment vertical="center"/>
    </xf>
    <xf numFmtId="0" fontId="1" fillId="2" borderId="22" xfId="1" applyFill="1" applyBorder="1" applyAlignment="1">
      <alignment vertical="center"/>
    </xf>
    <xf numFmtId="0" fontId="1" fillId="2" borderId="31" xfId="1" applyFill="1" applyBorder="1" applyAlignment="1">
      <alignment vertical="center"/>
    </xf>
    <xf numFmtId="177" fontId="16" fillId="0" borderId="119" xfId="1" applyNumberFormat="1" applyFont="1" applyBorder="1" applyAlignment="1">
      <alignment horizontal="center" vertical="center"/>
    </xf>
    <xf numFmtId="0" fontId="1" fillId="2" borderId="36" xfId="1" applyFill="1" applyBorder="1" applyAlignment="1">
      <alignment vertical="center"/>
    </xf>
    <xf numFmtId="0" fontId="1" fillId="2" borderId="0" xfId="1" applyFill="1" applyBorder="1" applyAlignment="1">
      <alignment vertical="center"/>
    </xf>
    <xf numFmtId="0" fontId="1" fillId="2" borderId="47" xfId="1" applyFill="1" applyBorder="1" applyAlignment="1">
      <alignment vertical="center"/>
    </xf>
    <xf numFmtId="0" fontId="17" fillId="0" borderId="120" xfId="1" applyFont="1" applyFill="1" applyBorder="1" applyAlignment="1">
      <alignment horizontal="center" vertical="center"/>
    </xf>
    <xf numFmtId="0" fontId="0" fillId="0" borderId="121" xfId="1" applyFont="1" applyFill="1" applyBorder="1">
      <alignment vertical="center"/>
    </xf>
    <xf numFmtId="176" fontId="1" fillId="0" borderId="57" xfId="1" applyNumberFormat="1" applyFill="1" applyBorder="1">
      <alignment vertical="center"/>
    </xf>
    <xf numFmtId="176" fontId="1" fillId="0" borderId="60" xfId="1" applyNumberFormat="1" applyFill="1" applyBorder="1">
      <alignment vertical="center"/>
    </xf>
    <xf numFmtId="0" fontId="28" fillId="0" borderId="0" xfId="1" applyFont="1" applyAlignment="1">
      <alignment horizontal="left" vertical="center"/>
    </xf>
    <xf numFmtId="0" fontId="18" fillId="0" borderId="36" xfId="1" applyFont="1" applyBorder="1" applyAlignment="1">
      <alignment vertical="center"/>
    </xf>
    <xf numFmtId="0" fontId="18" fillId="0" borderId="0" xfId="1" applyFont="1" applyBorder="1" applyAlignment="1">
      <alignment vertical="center"/>
    </xf>
    <xf numFmtId="0" fontId="18" fillId="0" borderId="37" xfId="1" applyFont="1" applyBorder="1" applyAlignment="1">
      <alignment vertical="center"/>
    </xf>
    <xf numFmtId="0" fontId="1" fillId="2" borderId="125" xfId="1" applyFill="1" applyBorder="1" applyAlignment="1">
      <alignment vertical="center"/>
    </xf>
    <xf numFmtId="0" fontId="1" fillId="2" borderId="126" xfId="1" applyFill="1" applyBorder="1" applyAlignment="1">
      <alignment vertical="center"/>
    </xf>
    <xf numFmtId="0" fontId="1" fillId="2" borderId="127" xfId="1" applyFill="1" applyBorder="1" applyAlignment="1">
      <alignment vertical="center"/>
    </xf>
    <xf numFmtId="0" fontId="1" fillId="0" borderId="0" xfId="1" applyFont="1" applyAlignment="1">
      <alignment horizontal="left" vertical="center"/>
    </xf>
    <xf numFmtId="0" fontId="1" fillId="0" borderId="70" xfId="1" applyBorder="1">
      <alignment vertical="center"/>
    </xf>
    <xf numFmtId="176" fontId="1" fillId="0" borderId="71" xfId="1" applyNumberFormat="1" applyFill="1" applyBorder="1">
      <alignment vertical="center"/>
    </xf>
    <xf numFmtId="0" fontId="17" fillId="0" borderId="129" xfId="1" applyFont="1" applyFill="1" applyBorder="1" applyAlignment="1">
      <alignment horizontal="center" vertical="center"/>
    </xf>
    <xf numFmtId="177" fontId="16" fillId="0" borderId="130" xfId="1" applyNumberFormat="1" applyFont="1" applyBorder="1" applyAlignment="1">
      <alignment horizontal="center" vertical="center"/>
    </xf>
    <xf numFmtId="0" fontId="18" fillId="0" borderId="125" xfId="1" applyNumberFormat="1" applyFont="1" applyFill="1" applyBorder="1" applyAlignment="1">
      <alignment horizontal="right" vertical="center"/>
    </xf>
    <xf numFmtId="0" fontId="18" fillId="0" borderId="126" xfId="1" applyNumberFormat="1" applyFont="1" applyFill="1" applyBorder="1" applyAlignment="1">
      <alignment horizontal="center" vertical="center"/>
    </xf>
    <xf numFmtId="0" fontId="18" fillId="0" borderId="131" xfId="1" applyNumberFormat="1" applyFont="1" applyFill="1" applyBorder="1" applyAlignment="1">
      <alignment horizontal="left" vertical="center"/>
    </xf>
    <xf numFmtId="0" fontId="18" fillId="0" borderId="132" xfId="1" applyNumberFormat="1" applyFont="1" applyFill="1" applyBorder="1" applyAlignment="1">
      <alignment horizontal="right" vertical="center"/>
    </xf>
    <xf numFmtId="176" fontId="18" fillId="0" borderId="126" xfId="1" applyNumberFormat="1" applyFont="1" applyFill="1" applyBorder="1" applyAlignment="1">
      <alignment horizontal="center" vertical="center"/>
    </xf>
    <xf numFmtId="0" fontId="18" fillId="0" borderId="127" xfId="1" applyFont="1" applyFill="1" applyBorder="1" applyAlignment="1">
      <alignment horizontal="left" vertical="center"/>
    </xf>
    <xf numFmtId="0" fontId="28" fillId="0" borderId="0" xfId="1" applyFont="1" applyBorder="1" applyAlignment="1">
      <alignment horizontal="center" vertical="center"/>
    </xf>
    <xf numFmtId="177" fontId="29" fillId="0" borderId="0" xfId="1" applyNumberFormat="1" applyFont="1" applyBorder="1" applyAlignment="1">
      <alignment horizontal="center" vertical="center"/>
    </xf>
    <xf numFmtId="177" fontId="29" fillId="0" borderId="0" xfId="1" applyNumberFormat="1" applyFont="1" applyBorder="1" applyAlignment="1">
      <alignment vertical="center"/>
    </xf>
    <xf numFmtId="0" fontId="29" fillId="0" borderId="0" xfId="1" applyFont="1" applyBorder="1" applyAlignment="1">
      <alignment vertical="center"/>
    </xf>
    <xf numFmtId="0" fontId="30" fillId="0" borderId="0" xfId="1" applyFont="1" applyAlignment="1">
      <alignment horizontal="left" vertical="center"/>
    </xf>
    <xf numFmtId="0" fontId="30" fillId="0" borderId="0" xfId="1" applyFont="1">
      <alignment vertical="center"/>
    </xf>
    <xf numFmtId="177" fontId="1" fillId="0" borderId="0" xfId="1" applyNumberFormat="1" applyBorder="1" applyAlignment="1">
      <alignment horizontal="center" vertical="center"/>
    </xf>
    <xf numFmtId="0" fontId="1" fillId="0" borderId="0" xfId="1" applyFont="1" applyAlignment="1">
      <alignment horizontal="center" vertical="center"/>
    </xf>
    <xf numFmtId="177" fontId="1" fillId="0" borderId="0" xfId="1" applyNumberFormat="1" applyFill="1" applyBorder="1" applyAlignment="1">
      <alignment horizontal="center" vertical="center"/>
    </xf>
    <xf numFmtId="0" fontId="1" fillId="0" borderId="133" xfId="1" applyBorder="1" applyAlignment="1">
      <alignment horizontal="center" vertical="center"/>
    </xf>
    <xf numFmtId="0" fontId="1" fillId="0" borderId="0" xfId="1" applyFont="1">
      <alignment vertical="center"/>
    </xf>
    <xf numFmtId="0" fontId="29" fillId="0" borderId="0" xfId="1" applyFont="1" applyBorder="1" applyAlignment="1">
      <alignment horizontal="center" vertical="center"/>
    </xf>
    <xf numFmtId="49" fontId="1" fillId="0" borderId="0" xfId="1" applyNumberFormat="1" applyBorder="1" applyAlignment="1">
      <alignment horizontal="center" vertical="center"/>
    </xf>
    <xf numFmtId="0" fontId="1" fillId="0" borderId="0" xfId="1" applyFont="1" applyBorder="1" applyAlignment="1">
      <alignment horizontal="center" vertical="center"/>
    </xf>
    <xf numFmtId="0" fontId="1" fillId="0" borderId="0" xfId="1" applyBorder="1" applyAlignment="1">
      <alignment horizontal="center" vertical="center"/>
    </xf>
    <xf numFmtId="176" fontId="1" fillId="0" borderId="0" xfId="1" applyNumberFormat="1" applyAlignment="1">
      <alignment horizontal="center" vertical="center"/>
    </xf>
    <xf numFmtId="0" fontId="1" fillId="0" borderId="76" xfId="1" applyBorder="1" applyAlignment="1">
      <alignment horizontal="center" vertical="center"/>
    </xf>
    <xf numFmtId="0" fontId="1" fillId="0" borderId="76" xfId="1" applyFont="1" applyBorder="1" applyAlignment="1">
      <alignment horizontal="center" vertical="center"/>
    </xf>
    <xf numFmtId="0" fontId="1" fillId="0" borderId="115" xfId="1" applyBorder="1" applyAlignment="1">
      <alignment horizontal="center" vertical="center"/>
    </xf>
    <xf numFmtId="0" fontId="1" fillId="0" borderId="22" xfId="1" applyBorder="1" applyAlignment="1">
      <alignment horizontal="center" vertical="center"/>
    </xf>
    <xf numFmtId="0" fontId="1" fillId="0" borderId="22" xfId="1" applyFont="1" applyBorder="1" applyAlignment="1">
      <alignment horizontal="center" vertical="center"/>
    </xf>
    <xf numFmtId="0" fontId="1" fillId="0" borderId="22" xfId="1" applyFont="1" applyBorder="1">
      <alignment vertical="center"/>
    </xf>
    <xf numFmtId="0" fontId="1" fillId="0" borderId="38" xfId="1" applyBorder="1">
      <alignment vertical="center"/>
    </xf>
    <xf numFmtId="0" fontId="1" fillId="0" borderId="118" xfId="1" applyBorder="1" applyAlignment="1">
      <alignment horizontal="center" vertical="center"/>
    </xf>
    <xf numFmtId="0" fontId="15" fillId="0" borderId="0" xfId="1" applyFont="1" applyBorder="1" applyAlignment="1">
      <alignment horizontal="left" vertical="center"/>
    </xf>
    <xf numFmtId="0" fontId="15" fillId="0" borderId="0" xfId="1" applyFont="1" applyBorder="1">
      <alignment vertical="center"/>
    </xf>
    <xf numFmtId="0" fontId="1" fillId="0" borderId="0" xfId="1" applyFont="1" applyBorder="1">
      <alignment vertical="center"/>
    </xf>
    <xf numFmtId="0" fontId="1" fillId="0" borderId="49" xfId="1" applyBorder="1" applyAlignment="1">
      <alignment horizontal="center" vertical="center"/>
    </xf>
    <xf numFmtId="0" fontId="4" fillId="0" borderId="134" xfId="1" applyFont="1" applyBorder="1" applyAlignment="1" applyProtection="1">
      <alignment horizontal="center" vertical="center"/>
      <protection hidden="1"/>
    </xf>
    <xf numFmtId="0" fontId="22" fillId="0" borderId="135" xfId="1" applyFont="1" applyBorder="1" applyAlignment="1" applyProtection="1">
      <alignment horizontal="right" vertical="center"/>
      <protection hidden="1"/>
    </xf>
    <xf numFmtId="0" fontId="15" fillId="4" borderId="136" xfId="1" applyFont="1" applyFill="1" applyBorder="1" applyAlignment="1" applyProtection="1">
      <alignment horizontal="center" vertical="center"/>
      <protection hidden="1"/>
    </xf>
    <xf numFmtId="0" fontId="1" fillId="0" borderId="137" xfId="1" applyBorder="1" applyAlignment="1">
      <alignment horizontal="center" vertical="center"/>
    </xf>
    <xf numFmtId="0" fontId="15" fillId="0" borderId="134" xfId="1" applyFont="1" applyBorder="1" applyAlignment="1">
      <alignment horizontal="center" vertical="center"/>
    </xf>
    <xf numFmtId="0" fontId="15" fillId="0" borderId="137" xfId="1" applyFont="1" applyBorder="1" applyAlignment="1">
      <alignment horizontal="center" vertical="center"/>
    </xf>
    <xf numFmtId="0" fontId="15" fillId="0" borderId="134" xfId="1" applyFont="1" applyBorder="1" applyAlignment="1" applyProtection="1">
      <alignment horizontal="center" vertical="center"/>
      <protection hidden="1"/>
    </xf>
    <xf numFmtId="0" fontId="15" fillId="0" borderId="135" xfId="1" applyFont="1" applyBorder="1" applyAlignment="1" applyProtection="1">
      <alignment horizontal="center" vertical="center"/>
      <protection hidden="1"/>
    </xf>
    <xf numFmtId="0" fontId="15" fillId="0" borderId="135" xfId="1" applyFont="1" applyBorder="1" applyAlignment="1" applyProtection="1">
      <alignment horizontal="right" vertical="center"/>
      <protection hidden="1"/>
    </xf>
    <xf numFmtId="0" fontId="15" fillId="0" borderId="134" xfId="1" applyNumberFormat="1" applyFont="1" applyFill="1" applyBorder="1" applyAlignment="1" applyProtection="1">
      <alignment horizontal="right" vertical="center" wrapText="1"/>
      <protection hidden="1"/>
    </xf>
    <xf numFmtId="0" fontId="15" fillId="0" borderId="135" xfId="1" applyNumberFormat="1" applyFont="1" applyFill="1" applyBorder="1" applyAlignment="1" applyProtection="1">
      <alignment horizontal="center" vertical="center"/>
      <protection hidden="1"/>
    </xf>
    <xf numFmtId="0" fontId="15" fillId="0" borderId="136" xfId="1" applyNumberFormat="1" applyFont="1" applyFill="1" applyBorder="1" applyAlignment="1" applyProtection="1">
      <alignment horizontal="center" vertical="center"/>
      <protection hidden="1"/>
    </xf>
    <xf numFmtId="0" fontId="15" fillId="0" borderId="137" xfId="1" applyNumberFormat="1" applyFont="1" applyFill="1" applyBorder="1" applyAlignment="1" applyProtection="1">
      <alignment horizontal="center" vertical="center"/>
      <protection hidden="1"/>
    </xf>
    <xf numFmtId="0" fontId="15" fillId="0" borderId="40" xfId="1" applyNumberFormat="1" applyFont="1" applyFill="1" applyBorder="1" applyAlignment="1" applyProtection="1">
      <alignment horizontal="center" vertical="center"/>
      <protection hidden="1"/>
    </xf>
    <xf numFmtId="179" fontId="15" fillId="0" borderId="138" xfId="1" applyNumberFormat="1" applyFont="1" applyBorder="1" applyAlignment="1">
      <alignment horizontal="center" vertical="center"/>
    </xf>
    <xf numFmtId="0" fontId="15" fillId="0" borderId="135" xfId="1" applyNumberFormat="1" applyFont="1" applyFill="1" applyBorder="1" applyAlignment="1" applyProtection="1">
      <alignment horizontal="right" vertical="center" wrapText="1"/>
      <protection hidden="1"/>
    </xf>
    <xf numFmtId="0" fontId="15" fillId="0" borderId="49" xfId="1" applyNumberFormat="1" applyFont="1" applyBorder="1" applyAlignment="1" applyProtection="1">
      <alignment horizontal="center" vertical="center"/>
      <protection hidden="1"/>
    </xf>
    <xf numFmtId="0" fontId="25" fillId="0" borderId="40" xfId="1" applyNumberFormat="1" applyFont="1" applyFill="1" applyBorder="1" applyAlignment="1" applyProtection="1">
      <alignment horizontal="center" vertical="center"/>
      <protection hidden="1"/>
    </xf>
    <xf numFmtId="0" fontId="25" fillId="0" borderId="37" xfId="1" applyNumberFormat="1" applyFont="1" applyFill="1" applyBorder="1" applyAlignment="1" applyProtection="1">
      <alignment horizontal="center" vertical="center"/>
      <protection hidden="1"/>
    </xf>
    <xf numFmtId="0" fontId="25" fillId="0" borderId="138" xfId="1" applyNumberFormat="1" applyFont="1" applyFill="1" applyBorder="1" applyAlignment="1" applyProtection="1">
      <alignment horizontal="center" vertical="center"/>
      <protection hidden="1"/>
    </xf>
    <xf numFmtId="0" fontId="25" fillId="0" borderId="49" xfId="1" applyNumberFormat="1" applyFont="1" applyBorder="1" applyAlignment="1" applyProtection="1">
      <alignment horizontal="center" vertical="center"/>
      <protection hidden="1"/>
    </xf>
    <xf numFmtId="0" fontId="15" fillId="0" borderId="40" xfId="1" applyFont="1" applyFill="1" applyBorder="1" applyAlignment="1">
      <alignment horizontal="center" vertical="center"/>
    </xf>
    <xf numFmtId="0" fontId="15" fillId="0" borderId="134" xfId="1" applyNumberFormat="1" applyFont="1" applyFill="1" applyBorder="1" applyAlignment="1" applyProtection="1">
      <alignment horizontal="center" vertical="center"/>
      <protection hidden="1"/>
    </xf>
    <xf numFmtId="0" fontId="25" fillId="0" borderId="135" xfId="1" applyNumberFormat="1" applyFont="1" applyFill="1" applyBorder="1" applyAlignment="1" applyProtection="1">
      <alignment horizontal="center" vertical="center"/>
      <protection hidden="1"/>
    </xf>
    <xf numFmtId="0" fontId="25" fillId="0" borderId="136" xfId="1" applyNumberFormat="1" applyFont="1" applyFill="1" applyBorder="1" applyAlignment="1" applyProtection="1">
      <alignment horizontal="center" vertical="center"/>
      <protection hidden="1"/>
    </xf>
    <xf numFmtId="0" fontId="15" fillId="0" borderId="137" xfId="1" applyNumberFormat="1" applyFont="1" applyFill="1" applyBorder="1" applyAlignment="1" applyProtection="1">
      <alignment horizontal="center"/>
      <protection hidden="1"/>
    </xf>
    <xf numFmtId="0" fontId="1" fillId="0" borderId="35" xfId="1" applyBorder="1" applyAlignment="1">
      <alignment horizontal="center" vertical="center"/>
    </xf>
    <xf numFmtId="0" fontId="1" fillId="0" borderId="66" xfId="1" applyNumberFormat="1" applyFont="1" applyFill="1" applyBorder="1" applyAlignment="1" applyProtection="1">
      <alignment vertical="center"/>
      <protection hidden="1"/>
    </xf>
    <xf numFmtId="0" fontId="15" fillId="0" borderId="92" xfId="1" applyNumberFormat="1" applyFont="1" applyBorder="1" applyAlignment="1" applyProtection="1">
      <alignment horizontal="right" vertical="center"/>
      <protection hidden="1"/>
    </xf>
    <xf numFmtId="0" fontId="25" fillId="0" borderId="139" xfId="1" applyNumberFormat="1" applyFont="1" applyBorder="1" applyAlignment="1" applyProtection="1">
      <alignment horizontal="center" vertical="center"/>
      <protection hidden="1"/>
    </xf>
    <xf numFmtId="0" fontId="15" fillId="0" borderId="121" xfId="1" applyFont="1" applyFill="1" applyBorder="1" applyAlignment="1">
      <alignment horizontal="center" vertical="center"/>
    </xf>
    <xf numFmtId="179" fontId="15" fillId="0" borderId="140" xfId="1" applyNumberFormat="1" applyFont="1" applyBorder="1" applyAlignment="1">
      <alignment horizontal="center" vertical="center"/>
    </xf>
    <xf numFmtId="0" fontId="1" fillId="0" borderId="66" xfId="1" applyBorder="1" applyAlignment="1">
      <alignment horizontal="center" vertical="center"/>
    </xf>
    <xf numFmtId="0" fontId="1" fillId="0" borderId="121" xfId="1" applyBorder="1" applyAlignment="1">
      <alignment horizontal="center" vertical="center"/>
    </xf>
    <xf numFmtId="0" fontId="1" fillId="0" borderId="57" xfId="1" applyNumberFormat="1" applyFont="1" applyFill="1" applyBorder="1" applyAlignment="1" applyProtection="1">
      <alignment vertical="center"/>
      <protection hidden="1"/>
    </xf>
    <xf numFmtId="0" fontId="15" fillId="0" borderId="58" xfId="1" applyNumberFormat="1" applyFont="1" applyBorder="1" applyAlignment="1" applyProtection="1">
      <alignment horizontal="right" vertical="center"/>
      <protection hidden="1"/>
    </xf>
    <xf numFmtId="0" fontId="25" fillId="0" borderId="140" xfId="1" applyNumberFormat="1" applyFont="1" applyBorder="1" applyAlignment="1" applyProtection="1">
      <alignment horizontal="center" vertical="center"/>
      <protection hidden="1"/>
    </xf>
    <xf numFmtId="0" fontId="15" fillId="0" borderId="40" xfId="1" applyFont="1" applyFill="1" applyBorder="1" applyAlignment="1">
      <alignment horizontal="right" vertical="center"/>
    </xf>
    <xf numFmtId="176" fontId="1" fillId="0" borderId="0" xfId="1" applyNumberFormat="1" applyBorder="1" applyAlignment="1">
      <alignment horizontal="center" vertical="center"/>
    </xf>
    <xf numFmtId="0" fontId="1" fillId="0" borderId="57" xfId="1" applyBorder="1" applyAlignment="1">
      <alignment horizontal="center" vertical="center"/>
    </xf>
    <xf numFmtId="0" fontId="1" fillId="0" borderId="0" xfId="1" applyNumberFormat="1" applyFont="1" applyFill="1" applyBorder="1" applyAlignment="1" applyProtection="1">
      <alignment vertical="center"/>
      <protection hidden="1"/>
    </xf>
    <xf numFmtId="0" fontId="1" fillId="0" borderId="118" xfId="1" applyNumberFormat="1" applyFont="1" applyFill="1" applyBorder="1" applyAlignment="1" applyProtection="1">
      <alignment vertical="center"/>
      <protection hidden="1"/>
    </xf>
    <xf numFmtId="0" fontId="15" fillId="0" borderId="0" xfId="1" applyNumberFormat="1" applyFont="1" applyBorder="1" applyAlignment="1" applyProtection="1">
      <alignment horizontal="center" vertical="center"/>
      <protection hidden="1"/>
    </xf>
    <xf numFmtId="0" fontId="25" fillId="0" borderId="0" xfId="1" applyNumberFormat="1" applyFont="1" applyBorder="1" applyAlignment="1" applyProtection="1">
      <alignment horizontal="center" vertical="center"/>
      <protection hidden="1"/>
    </xf>
    <xf numFmtId="0" fontId="15" fillId="0" borderId="0" xfId="1" applyFont="1" applyBorder="1" applyAlignment="1">
      <alignment horizontal="center" vertical="center"/>
    </xf>
    <xf numFmtId="0" fontId="15" fillId="5" borderId="136" xfId="1" applyFont="1" applyFill="1" applyBorder="1" applyAlignment="1" applyProtection="1">
      <alignment horizontal="center" vertical="center"/>
      <protection hidden="1"/>
    </xf>
    <xf numFmtId="0" fontId="1" fillId="0" borderId="135" xfId="1" applyBorder="1" applyAlignment="1">
      <alignment horizontal="center" vertical="center"/>
    </xf>
    <xf numFmtId="0" fontId="1" fillId="0" borderId="136" xfId="1" applyBorder="1" applyAlignment="1">
      <alignment horizontal="center" vertical="center"/>
    </xf>
    <xf numFmtId="0" fontId="15" fillId="0" borderId="136" xfId="1" applyNumberFormat="1" applyFont="1" applyBorder="1" applyAlignment="1" applyProtection="1">
      <alignment horizontal="center" vertical="center"/>
      <protection hidden="1"/>
    </xf>
    <xf numFmtId="0" fontId="25" fillId="0" borderId="37" xfId="1" applyNumberFormat="1" applyFont="1" applyBorder="1" applyAlignment="1" applyProtection="1">
      <alignment horizontal="center" vertical="center"/>
      <protection hidden="1"/>
    </xf>
    <xf numFmtId="0" fontId="15" fillId="0" borderId="135" xfId="1" applyNumberFormat="1" applyFont="1" applyFill="1" applyBorder="1" applyAlignment="1" applyProtection="1">
      <alignment horizontal="center"/>
      <protection hidden="1"/>
    </xf>
    <xf numFmtId="0" fontId="25" fillId="0" borderId="136" xfId="1" applyNumberFormat="1" applyFont="1" applyBorder="1" applyAlignment="1" applyProtection="1">
      <alignment horizontal="center" vertical="center"/>
      <protection hidden="1"/>
    </xf>
    <xf numFmtId="0" fontId="15" fillId="0" borderId="0" xfId="1" applyNumberFormat="1" applyFont="1" applyFill="1" applyBorder="1" applyAlignment="1" applyProtection="1">
      <alignment horizontal="right" vertical="center"/>
      <protection hidden="1"/>
    </xf>
    <xf numFmtId="0" fontId="15" fillId="0" borderId="0" xfId="1" applyNumberFormat="1" applyFont="1" applyFill="1" applyBorder="1" applyAlignment="1" applyProtection="1">
      <alignment horizontal="center" vertical="center"/>
      <protection hidden="1"/>
    </xf>
    <xf numFmtId="0" fontId="15" fillId="0" borderId="0" xfId="1" applyNumberFormat="1" applyFont="1" applyBorder="1" applyAlignment="1" applyProtection="1">
      <alignment horizontal="right" vertical="center"/>
      <protection hidden="1"/>
    </xf>
    <xf numFmtId="0" fontId="1" fillId="0" borderId="122" xfId="1" applyBorder="1" applyAlignment="1">
      <alignment horizontal="center" vertical="center"/>
    </xf>
    <xf numFmtId="0" fontId="1" fillId="0" borderId="76" xfId="1" applyBorder="1">
      <alignment vertical="center"/>
    </xf>
    <xf numFmtId="0" fontId="1" fillId="0" borderId="76" xfId="1" applyFont="1" applyBorder="1">
      <alignment vertical="center"/>
    </xf>
    <xf numFmtId="0" fontId="1" fillId="0" borderId="99" xfId="1" applyBorder="1">
      <alignment vertical="center"/>
    </xf>
    <xf numFmtId="0" fontId="19" fillId="0" borderId="0" xfId="1" applyNumberFormat="1" applyFont="1" applyFill="1" applyBorder="1" applyAlignment="1">
      <alignment horizontal="center" vertical="center"/>
    </xf>
    <xf numFmtId="0" fontId="23" fillId="6" borderId="59" xfId="1" applyFont="1" applyFill="1" applyBorder="1">
      <alignment vertical="center"/>
    </xf>
    <xf numFmtId="0" fontId="23" fillId="6" borderId="70" xfId="1" applyFont="1" applyFill="1" applyBorder="1">
      <alignment vertical="center"/>
    </xf>
    <xf numFmtId="0" fontId="16" fillId="6" borderId="28" xfId="1" applyFont="1" applyFill="1" applyBorder="1" applyAlignment="1">
      <alignment horizontal="center" vertical="center"/>
    </xf>
    <xf numFmtId="0" fontId="16" fillId="6" borderId="44" xfId="1" applyFont="1" applyFill="1" applyBorder="1" applyAlignment="1">
      <alignment horizontal="center" vertical="center"/>
    </xf>
    <xf numFmtId="0" fontId="16" fillId="6" borderId="53" xfId="1" applyFont="1" applyFill="1" applyBorder="1" applyAlignment="1" applyProtection="1">
      <alignment horizontal="center" vertical="center"/>
    </xf>
    <xf numFmtId="0" fontId="16" fillId="6" borderId="62" xfId="1" applyFont="1" applyFill="1" applyBorder="1" applyAlignment="1">
      <alignment horizontal="center" vertical="center"/>
    </xf>
    <xf numFmtId="0" fontId="16" fillId="6" borderId="73" xfId="1" applyFont="1" applyFill="1" applyBorder="1" applyAlignment="1">
      <alignment horizontal="center" vertical="center"/>
    </xf>
    <xf numFmtId="0" fontId="16" fillId="6" borderId="80" xfId="1" applyFont="1" applyFill="1" applyBorder="1" applyAlignment="1">
      <alignment horizontal="center" vertical="center"/>
    </xf>
    <xf numFmtId="0" fontId="16" fillId="6" borderId="88" xfId="1" applyFont="1" applyFill="1" applyBorder="1" applyAlignment="1">
      <alignment horizontal="center" vertical="center"/>
    </xf>
    <xf numFmtId="0" fontId="16" fillId="6" borderId="53" xfId="1" applyFont="1" applyFill="1" applyBorder="1" applyAlignment="1">
      <alignment horizontal="center" vertical="center"/>
    </xf>
    <xf numFmtId="0" fontId="16" fillId="6" borderId="82" xfId="1" applyFont="1" applyFill="1" applyBorder="1" applyAlignment="1">
      <alignment horizontal="center" vertical="center"/>
    </xf>
    <xf numFmtId="0" fontId="16" fillId="6" borderId="100" xfId="1" applyFont="1" applyFill="1" applyBorder="1" applyAlignment="1">
      <alignment horizontal="center" vertical="center"/>
    </xf>
    <xf numFmtId="0" fontId="16" fillId="6" borderId="103" xfId="1" applyFont="1" applyFill="1" applyBorder="1" applyAlignment="1">
      <alignment horizontal="center" vertical="center"/>
    </xf>
    <xf numFmtId="0" fontId="16" fillId="6" borderId="128" xfId="1" applyFont="1" applyFill="1" applyBorder="1" applyAlignment="1">
      <alignment horizontal="center" vertical="center"/>
    </xf>
    <xf numFmtId="0" fontId="0" fillId="6" borderId="41" xfId="1" applyFont="1" applyFill="1" applyBorder="1">
      <alignment vertical="center"/>
    </xf>
    <xf numFmtId="0" fontId="16" fillId="6" borderId="106" xfId="1" applyFont="1" applyFill="1" applyBorder="1" applyAlignment="1">
      <alignment horizontal="center" vertical="center"/>
    </xf>
    <xf numFmtId="0" fontId="1" fillId="6" borderId="41" xfId="1" applyFont="1" applyFill="1" applyBorder="1">
      <alignment vertical="center"/>
    </xf>
    <xf numFmtId="0" fontId="1" fillId="6" borderId="41" xfId="1" applyFont="1" applyFill="1" applyBorder="1" applyAlignment="1">
      <alignment horizontal="justify" vertical="center"/>
    </xf>
    <xf numFmtId="0" fontId="1" fillId="6" borderId="101" xfId="1" applyFont="1" applyFill="1" applyBorder="1">
      <alignment vertical="center"/>
    </xf>
    <xf numFmtId="0" fontId="1" fillId="0" borderId="0" xfId="1" applyFont="1" applyFill="1" applyBorder="1">
      <alignment vertical="center"/>
    </xf>
    <xf numFmtId="0" fontId="13" fillId="0" borderId="0" xfId="1" applyFont="1" applyFill="1" applyBorder="1" applyAlignment="1">
      <alignment vertical="center"/>
    </xf>
    <xf numFmtId="0" fontId="16" fillId="0" borderId="137" xfId="1" applyNumberFormat="1" applyFont="1" applyFill="1" applyBorder="1" applyAlignment="1">
      <alignment horizontal="center" vertical="center"/>
    </xf>
    <xf numFmtId="0" fontId="16" fillId="0" borderId="137" xfId="1" applyFont="1" applyFill="1" applyBorder="1" applyAlignment="1">
      <alignment horizontal="center" vertical="center" wrapText="1"/>
    </xf>
    <xf numFmtId="0" fontId="16" fillId="0" borderId="141" xfId="1" applyFont="1" applyFill="1" applyBorder="1" applyAlignment="1">
      <alignment horizontal="center" vertical="center"/>
    </xf>
    <xf numFmtId="0" fontId="16" fillId="0" borderId="137" xfId="1" applyFont="1" applyFill="1" applyBorder="1" applyAlignment="1">
      <alignment horizontal="center" vertical="center"/>
    </xf>
    <xf numFmtId="0" fontId="16" fillId="0" borderId="0" xfId="1" applyFont="1" applyFill="1" applyBorder="1">
      <alignment vertical="center"/>
    </xf>
    <xf numFmtId="0" fontId="16" fillId="0" borderId="134" xfId="1" applyFont="1" applyFill="1" applyBorder="1" applyAlignment="1">
      <alignment horizontal="center" vertical="center"/>
    </xf>
    <xf numFmtId="0" fontId="1" fillId="0" borderId="137" xfId="1" applyFont="1" applyFill="1" applyBorder="1" applyAlignment="1">
      <alignment horizontal="center" vertical="center"/>
    </xf>
    <xf numFmtId="0" fontId="26" fillId="0" borderId="137" xfId="1" applyFont="1" applyFill="1" applyBorder="1" applyAlignment="1">
      <alignment horizontal="center" vertical="center"/>
    </xf>
    <xf numFmtId="0" fontId="16" fillId="0" borderId="136" xfId="1" applyFont="1" applyFill="1" applyBorder="1" applyAlignment="1">
      <alignment horizontal="center" vertical="center" wrapText="1"/>
    </xf>
    <xf numFmtId="0" fontId="26" fillId="0" borderId="141" xfId="1" applyFont="1" applyFill="1" applyBorder="1">
      <alignment vertical="center"/>
    </xf>
    <xf numFmtId="0" fontId="16" fillId="0" borderId="136" xfId="1" applyFont="1" applyFill="1" applyBorder="1" applyAlignment="1">
      <alignment horizontal="center" vertical="center"/>
    </xf>
    <xf numFmtId="0" fontId="16" fillId="0" borderId="134" xfId="1" applyFont="1" applyFill="1" applyBorder="1" applyAlignment="1">
      <alignment horizontal="center" vertical="center" wrapText="1"/>
    </xf>
    <xf numFmtId="0" fontId="1" fillId="0" borderId="137" xfId="1" applyFont="1" applyFill="1" applyBorder="1" applyAlignment="1">
      <alignment horizontal="center" vertical="center" wrapText="1"/>
    </xf>
    <xf numFmtId="0" fontId="1" fillId="0" borderId="134" xfId="1" applyFont="1" applyFill="1" applyBorder="1" applyAlignment="1">
      <alignment horizontal="center" vertical="center" wrapText="1"/>
    </xf>
    <xf numFmtId="0" fontId="8" fillId="0" borderId="0" xfId="1" applyFont="1" applyBorder="1" applyAlignment="1">
      <alignment vertical="center"/>
    </xf>
    <xf numFmtId="0" fontId="8" fillId="2" borderId="137" xfId="1" applyFont="1" applyFill="1" applyBorder="1" applyAlignment="1">
      <alignment vertical="center"/>
    </xf>
    <xf numFmtId="0" fontId="22" fillId="0" borderId="0" xfId="1" applyFont="1" applyBorder="1" applyAlignment="1">
      <alignment vertical="center"/>
    </xf>
    <xf numFmtId="0" fontId="34" fillId="0" borderId="0" xfId="1" applyFont="1" applyBorder="1" applyAlignment="1">
      <alignment vertical="center"/>
    </xf>
    <xf numFmtId="0" fontId="15" fillId="0" borderId="0" xfId="1" applyFont="1">
      <alignment vertical="center"/>
    </xf>
    <xf numFmtId="0" fontId="35" fillId="0" borderId="0" xfId="1" applyFont="1" applyBorder="1" applyAlignment="1">
      <alignment vertical="center"/>
    </xf>
    <xf numFmtId="0" fontId="22" fillId="0" borderId="138" xfId="1" applyFont="1" applyFill="1" applyBorder="1" applyAlignment="1">
      <alignment horizontal="center" vertical="center" wrapText="1"/>
    </xf>
    <xf numFmtId="0" fontId="22" fillId="0" borderId="138" xfId="1" applyFont="1" applyFill="1" applyBorder="1" applyAlignment="1">
      <alignment horizontal="center" vertical="center"/>
    </xf>
    <xf numFmtId="0" fontId="22" fillId="0" borderId="136" xfId="1" applyFont="1" applyBorder="1" applyAlignment="1">
      <alignment horizontal="distributed" vertical="center"/>
    </xf>
    <xf numFmtId="0" fontId="22" fillId="2" borderId="134" xfId="1" applyFont="1" applyFill="1" applyBorder="1" applyAlignment="1">
      <alignment horizontal="center" vertical="center" wrapText="1"/>
    </xf>
    <xf numFmtId="0" fontId="15" fillId="0" borderId="134" xfId="1" applyFont="1" applyFill="1" applyBorder="1" applyAlignment="1">
      <alignment horizontal="center" vertical="center" wrapText="1"/>
    </xf>
    <xf numFmtId="0" fontId="22" fillId="0" borderId="58" xfId="1" applyFont="1" applyBorder="1" applyAlignment="1">
      <alignment horizontal="distributed" vertical="center"/>
    </xf>
    <xf numFmtId="0" fontId="15" fillId="0" borderId="35" xfId="1" applyFont="1" applyFill="1" applyBorder="1" applyAlignment="1">
      <alignment horizontal="center" vertical="center" wrapText="1"/>
    </xf>
    <xf numFmtId="0" fontId="22" fillId="0" borderId="37" xfId="1" applyFont="1" applyBorder="1" applyAlignment="1">
      <alignment horizontal="distributed" vertical="center"/>
    </xf>
    <xf numFmtId="0" fontId="22" fillId="0" borderId="139" xfId="1" applyFont="1" applyBorder="1" applyAlignment="1">
      <alignment horizontal="center" vertical="center" wrapText="1"/>
    </xf>
    <xf numFmtId="0" fontId="15" fillId="0" borderId="35" xfId="1" applyFont="1" applyBorder="1" applyAlignment="1">
      <alignment horizontal="center" vertical="center"/>
    </xf>
    <xf numFmtId="0" fontId="22" fillId="0" borderId="92" xfId="1" applyFont="1" applyBorder="1" applyAlignment="1">
      <alignment horizontal="distributed" vertical="center"/>
    </xf>
    <xf numFmtId="0" fontId="22" fillId="0" borderId="35" xfId="1" applyFont="1" applyBorder="1" applyAlignment="1">
      <alignment horizontal="center" vertical="center" wrapText="1"/>
    </xf>
    <xf numFmtId="0" fontId="15" fillId="0" borderId="121" xfId="1" applyFont="1" applyFill="1" applyBorder="1" applyAlignment="1">
      <alignment horizontal="center" vertical="center" wrapText="1"/>
    </xf>
    <xf numFmtId="0" fontId="22" fillId="2" borderId="142" xfId="1" applyFont="1" applyFill="1" applyBorder="1" applyAlignment="1">
      <alignment horizontal="center" vertical="center" wrapText="1"/>
    </xf>
    <xf numFmtId="0" fontId="15" fillId="0" borderId="121" xfId="1" applyFont="1" applyBorder="1" applyAlignment="1">
      <alignment horizontal="center" vertical="center"/>
    </xf>
    <xf numFmtId="0" fontId="22" fillId="2" borderId="101" xfId="1" applyFont="1" applyFill="1" applyBorder="1" applyAlignment="1">
      <alignment horizontal="center" vertical="center" wrapText="1"/>
    </xf>
    <xf numFmtId="0" fontId="22" fillId="0" borderId="35" xfId="1" applyFont="1" applyFill="1" applyBorder="1" applyAlignment="1">
      <alignment horizontal="center" vertical="center" wrapText="1"/>
    </xf>
    <xf numFmtId="0" fontId="15" fillId="0" borderId="40" xfId="1" applyFont="1" applyFill="1" applyBorder="1" applyAlignment="1">
      <alignment horizontal="center" vertical="center" wrapText="1"/>
    </xf>
    <xf numFmtId="0" fontId="22" fillId="2" borderId="119" xfId="1" applyFont="1" applyFill="1" applyBorder="1" applyAlignment="1">
      <alignment horizontal="center" vertical="center" wrapText="1"/>
    </xf>
    <xf numFmtId="0" fontId="15" fillId="0" borderId="40" xfId="1" applyFont="1" applyBorder="1" applyAlignment="1">
      <alignment horizontal="center" vertical="center"/>
    </xf>
    <xf numFmtId="0" fontId="22" fillId="2" borderId="41" xfId="1" applyFont="1" applyFill="1" applyBorder="1" applyAlignment="1">
      <alignment horizontal="center" vertical="center" wrapText="1"/>
    </xf>
    <xf numFmtId="0" fontId="22" fillId="2" borderId="35" xfId="1" applyFont="1" applyFill="1" applyBorder="1" applyAlignment="1">
      <alignment horizontal="center" vertical="center" wrapText="1"/>
    </xf>
    <xf numFmtId="0" fontId="22" fillId="0" borderId="143"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104" xfId="1" applyFont="1" applyBorder="1" applyAlignment="1">
      <alignment horizontal="center" vertical="center" wrapText="1"/>
    </xf>
    <xf numFmtId="0" fontId="22" fillId="2" borderId="137" xfId="1" applyFont="1" applyFill="1" applyBorder="1" applyAlignment="1">
      <alignment horizontal="center" vertical="center" wrapText="1"/>
    </xf>
    <xf numFmtId="0" fontId="22" fillId="0" borderId="101" xfId="1" applyFont="1" applyBorder="1" applyAlignment="1">
      <alignment horizontal="center" vertical="center" wrapText="1"/>
    </xf>
    <xf numFmtId="0" fontId="22" fillId="2" borderId="104" xfId="1" applyFont="1" applyFill="1" applyBorder="1" applyAlignment="1">
      <alignment horizontal="center" vertical="center" wrapText="1"/>
    </xf>
    <xf numFmtId="0" fontId="22" fillId="2" borderId="139" xfId="1" applyFont="1" applyFill="1" applyBorder="1" applyAlignment="1">
      <alignment horizontal="center" vertical="center" wrapText="1"/>
    </xf>
    <xf numFmtId="0" fontId="22" fillId="0" borderId="119" xfId="1" applyFont="1" applyBorder="1" applyAlignment="1">
      <alignment horizontal="center" vertical="center" wrapText="1"/>
    </xf>
    <xf numFmtId="0" fontId="22" fillId="0" borderId="59" xfId="1" applyFont="1" applyBorder="1" applyAlignment="1">
      <alignment horizontal="center" vertical="center" wrapText="1"/>
    </xf>
    <xf numFmtId="0" fontId="22" fillId="2" borderId="105" xfId="1" applyFont="1" applyFill="1" applyBorder="1" applyAlignment="1">
      <alignment horizontal="center" vertical="center" wrapText="1"/>
    </xf>
    <xf numFmtId="0" fontId="22" fillId="2" borderId="121" xfId="1" applyFont="1" applyFill="1" applyBorder="1" applyAlignment="1">
      <alignment horizontal="center" vertical="center" wrapText="1"/>
    </xf>
    <xf numFmtId="0" fontId="22" fillId="2" borderId="40" xfId="1" applyFont="1" applyFill="1" applyBorder="1" applyAlignment="1">
      <alignment horizontal="center" vertical="center" wrapText="1"/>
    </xf>
    <xf numFmtId="0" fontId="22" fillId="0" borderId="40" xfId="1" applyFont="1" applyFill="1" applyBorder="1" applyAlignment="1">
      <alignment horizontal="center" vertical="center" wrapText="1"/>
    </xf>
    <xf numFmtId="0" fontId="22" fillId="0" borderId="144" xfId="1" applyFont="1" applyBorder="1" applyAlignment="1">
      <alignment horizontal="center" vertical="center" wrapText="1"/>
    </xf>
    <xf numFmtId="0" fontId="22" fillId="0" borderId="142" xfId="1" applyFont="1" applyBorder="1" applyAlignment="1">
      <alignment horizontal="center" vertical="center" wrapText="1"/>
    </xf>
    <xf numFmtId="0" fontId="22" fillId="0" borderId="0" xfId="1" applyFont="1" applyFill="1" applyBorder="1" applyAlignment="1">
      <alignment horizontal="center" vertical="center" wrapText="1"/>
    </xf>
    <xf numFmtId="0" fontId="22" fillId="0" borderId="0" xfId="1" applyFont="1" applyFill="1" applyBorder="1" applyAlignment="1">
      <alignment horizontal="distributed" vertical="center"/>
    </xf>
    <xf numFmtId="0" fontId="22" fillId="0" borderId="37" xfId="1" applyFont="1" applyFill="1" applyBorder="1" applyAlignment="1">
      <alignment horizontal="center" vertical="center" wrapText="1"/>
    </xf>
    <xf numFmtId="0" fontId="22" fillId="2" borderId="143"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22" fillId="0" borderId="66" xfId="1" applyFont="1" applyBorder="1" applyAlignment="1">
      <alignment horizontal="distributed" vertical="center"/>
    </xf>
    <xf numFmtId="0" fontId="22" fillId="0" borderId="66" xfId="1" applyFont="1" applyBorder="1" applyAlignment="1">
      <alignment horizontal="center" vertical="center" wrapText="1"/>
    </xf>
    <xf numFmtId="0" fontId="15" fillId="0" borderId="0" xfId="1" applyFont="1" applyAlignment="1">
      <alignment horizontal="center" vertical="center"/>
    </xf>
    <xf numFmtId="0" fontId="1" fillId="0" borderId="66" xfId="1" applyBorder="1">
      <alignment vertical="center"/>
    </xf>
    <xf numFmtId="0" fontId="22" fillId="0" borderId="92" xfId="1" applyFont="1" applyFill="1" applyBorder="1" applyAlignment="1">
      <alignment horizontal="distributed" vertical="center"/>
    </xf>
    <xf numFmtId="0" fontId="22" fillId="0" borderId="37" xfId="1" applyFont="1" applyFill="1" applyBorder="1" applyAlignment="1">
      <alignment horizontal="distributed" vertical="center"/>
    </xf>
    <xf numFmtId="0" fontId="1" fillId="0" borderId="47" xfId="1" applyFill="1" applyBorder="1" applyAlignment="1">
      <alignment horizontal="center" vertical="center" wrapText="1"/>
    </xf>
    <xf numFmtId="177" fontId="1" fillId="0" borderId="47" xfId="1" applyNumberFormat="1" applyFill="1" applyBorder="1" applyAlignment="1">
      <alignment horizontal="center" vertical="center"/>
    </xf>
    <xf numFmtId="177" fontId="16" fillId="0" borderId="0" xfId="1" applyNumberFormat="1" applyFont="1" applyFill="1" applyBorder="1" applyAlignment="1">
      <alignment horizontal="center" vertical="center"/>
    </xf>
    <xf numFmtId="0" fontId="1" fillId="0" borderId="0" xfId="1" applyFill="1" applyBorder="1" applyAlignment="1">
      <alignment horizontal="center" vertical="center" wrapText="1"/>
    </xf>
    <xf numFmtId="0" fontId="0" fillId="0" borderId="0" xfId="1" applyFont="1" applyFill="1" applyBorder="1" applyAlignment="1">
      <alignment vertical="center" wrapText="1"/>
    </xf>
    <xf numFmtId="177" fontId="16" fillId="0" borderId="0" xfId="1" applyNumberFormat="1" applyFont="1" applyBorder="1" applyAlignment="1">
      <alignment horizontal="center" vertical="center"/>
    </xf>
    <xf numFmtId="0" fontId="27" fillId="0" borderId="0" xfId="1" applyFont="1" applyBorder="1" applyAlignment="1">
      <alignment vertical="center"/>
    </xf>
    <xf numFmtId="177" fontId="31" fillId="0" borderId="0" xfId="1" applyNumberFormat="1" applyFont="1" applyBorder="1" applyAlignment="1">
      <alignment vertical="center"/>
    </xf>
    <xf numFmtId="177" fontId="1" fillId="0" borderId="47" xfId="1" applyNumberFormat="1" applyBorder="1" applyAlignment="1">
      <alignment horizontal="center" vertical="center"/>
    </xf>
    <xf numFmtId="0" fontId="1" fillId="0" borderId="47" xfId="1" applyBorder="1" applyAlignment="1">
      <alignment horizontal="center" vertical="center"/>
    </xf>
    <xf numFmtId="0" fontId="16" fillId="0" borderId="0" xfId="1" applyFont="1" applyBorder="1" applyAlignment="1">
      <alignment horizontal="center" vertical="center"/>
    </xf>
    <xf numFmtId="0" fontId="16" fillId="0" borderId="0" xfId="1" applyFont="1" applyBorder="1">
      <alignment vertical="center"/>
    </xf>
    <xf numFmtId="177" fontId="16" fillId="0" borderId="144" xfId="1" applyNumberFormat="1" applyFont="1" applyBorder="1" applyAlignment="1">
      <alignment horizontal="center" vertical="center"/>
    </xf>
    <xf numFmtId="176" fontId="19" fillId="0" borderId="151" xfId="1" applyNumberFormat="1" applyFont="1" applyBorder="1" applyAlignment="1">
      <alignment horizontal="center" vertical="center"/>
    </xf>
    <xf numFmtId="0" fontId="10" fillId="0" borderId="151" xfId="1" applyFont="1" applyFill="1" applyBorder="1" applyAlignment="1">
      <alignment horizontal="right" vertical="center"/>
    </xf>
    <xf numFmtId="0" fontId="1" fillId="6" borderId="59" xfId="1" applyFill="1" applyBorder="1" applyAlignment="1">
      <alignment horizontal="left" vertical="center"/>
    </xf>
    <xf numFmtId="0" fontId="1" fillId="6" borderId="50" xfId="1" applyFill="1" applyBorder="1" applyAlignment="1">
      <alignment horizontal="left" vertical="center"/>
    </xf>
    <xf numFmtId="0" fontId="0" fillId="6" borderId="41" xfId="1" applyFont="1" applyFill="1" applyBorder="1" applyAlignment="1">
      <alignment horizontal="left" vertical="center"/>
    </xf>
    <xf numFmtId="0" fontId="0" fillId="6" borderId="50" xfId="1" applyFont="1" applyFill="1" applyBorder="1" applyAlignment="1">
      <alignment horizontal="left" vertical="center"/>
    </xf>
    <xf numFmtId="176" fontId="1" fillId="6" borderId="42" xfId="1" applyNumberFormat="1" applyFill="1" applyBorder="1" applyAlignment="1">
      <alignment horizontal="left" vertical="center"/>
    </xf>
    <xf numFmtId="0" fontId="1" fillId="6" borderId="40" xfId="1" applyFont="1" applyFill="1" applyBorder="1" applyAlignment="1">
      <alignment horizontal="left" vertical="center"/>
    </xf>
    <xf numFmtId="0" fontId="27" fillId="0" borderId="0" xfId="1" applyFont="1" applyBorder="1" applyAlignment="1">
      <alignment horizontal="center" vertical="center"/>
    </xf>
    <xf numFmtId="177" fontId="31" fillId="0" borderId="0" xfId="1" applyNumberFormat="1" applyFont="1" applyBorder="1" applyAlignment="1">
      <alignment horizontal="center" vertical="center"/>
    </xf>
    <xf numFmtId="0" fontId="1" fillId="0" borderId="43" xfId="1" applyFont="1" applyFill="1" applyBorder="1" applyAlignment="1">
      <alignment horizontal="center" vertical="center" wrapText="1"/>
    </xf>
    <xf numFmtId="0" fontId="17" fillId="0" borderId="147" xfId="1" applyFont="1" applyFill="1" applyBorder="1" applyAlignment="1">
      <alignment horizontal="center" vertical="center"/>
    </xf>
    <xf numFmtId="177" fontId="16" fillId="0" borderId="148" xfId="1" applyNumberFormat="1" applyFont="1" applyBorder="1" applyAlignment="1">
      <alignment horizontal="center" vertical="center"/>
    </xf>
    <xf numFmtId="0" fontId="1" fillId="0" borderId="21" xfId="1" applyFill="1" applyBorder="1" applyAlignment="1">
      <alignment vertical="center"/>
    </xf>
    <xf numFmtId="176" fontId="1" fillId="0" borderId="22" xfId="1" applyNumberFormat="1" applyFill="1" applyBorder="1" applyAlignment="1">
      <alignment vertical="center"/>
    </xf>
    <xf numFmtId="0" fontId="1" fillId="0" borderId="22" xfId="1" applyFill="1" applyBorder="1" applyAlignment="1">
      <alignment vertical="center"/>
    </xf>
    <xf numFmtId="176" fontId="1" fillId="0" borderId="31" xfId="1" applyNumberFormat="1" applyFill="1" applyBorder="1" applyAlignment="1">
      <alignment vertical="center"/>
    </xf>
    <xf numFmtId="0" fontId="1" fillId="0" borderId="70" xfId="1" applyFill="1" applyBorder="1" applyAlignment="1">
      <alignment vertical="center"/>
    </xf>
    <xf numFmtId="0" fontId="1" fillId="0" borderId="71" xfId="1" applyFill="1" applyBorder="1" applyAlignment="1">
      <alignment vertical="center"/>
    </xf>
    <xf numFmtId="176" fontId="1" fillId="0" borderId="71" xfId="1" applyNumberFormat="1" applyFill="1" applyBorder="1" applyAlignment="1">
      <alignment vertical="center"/>
    </xf>
    <xf numFmtId="176" fontId="1" fillId="0" borderId="123" xfId="1" applyNumberFormat="1" applyFill="1" applyBorder="1" applyAlignment="1">
      <alignment vertical="center"/>
    </xf>
    <xf numFmtId="0" fontId="17" fillId="0" borderId="155" xfId="1" applyFont="1" applyFill="1" applyBorder="1" applyAlignment="1">
      <alignment horizontal="center" vertical="center"/>
    </xf>
    <xf numFmtId="0" fontId="1" fillId="0" borderId="154" xfId="1" applyFont="1" applyFill="1" applyBorder="1" applyAlignment="1">
      <alignment horizontal="center" vertical="center" wrapText="1"/>
    </xf>
    <xf numFmtId="0" fontId="1" fillId="0" borderId="41" xfId="1" applyBorder="1">
      <alignment vertical="center"/>
    </xf>
    <xf numFmtId="0" fontId="17" fillId="0" borderId="147" xfId="1" applyFont="1" applyFill="1" applyBorder="1" applyAlignment="1">
      <alignment horizontal="center" vertical="center"/>
    </xf>
    <xf numFmtId="177" fontId="16" fillId="0" borderId="148" xfId="1" applyNumberFormat="1" applyFont="1" applyBorder="1" applyAlignment="1">
      <alignment horizontal="center" vertical="center"/>
    </xf>
    <xf numFmtId="0" fontId="1" fillId="0" borderId="43" xfId="1" applyFont="1" applyFill="1" applyBorder="1" applyAlignment="1">
      <alignment horizontal="center" vertical="center" wrapText="1"/>
    </xf>
    <xf numFmtId="0" fontId="19" fillId="0" borderId="0" xfId="1" applyNumberFormat="1" applyFont="1" applyFill="1" applyBorder="1" applyAlignment="1">
      <alignment horizontal="center" vertical="center"/>
    </xf>
    <xf numFmtId="177" fontId="16" fillId="0" borderId="0" xfId="1" applyNumberFormat="1" applyFont="1" applyBorder="1" applyAlignment="1">
      <alignment horizontal="center" vertical="center"/>
    </xf>
    <xf numFmtId="0" fontId="1" fillId="6" borderId="50" xfId="1" applyFill="1" applyBorder="1" applyAlignment="1">
      <alignment horizontal="left" vertical="center"/>
    </xf>
    <xf numFmtId="0" fontId="0" fillId="0" borderId="0" xfId="0" applyAlignment="1">
      <alignment horizontal="center" vertical="center"/>
    </xf>
    <xf numFmtId="0" fontId="28" fillId="0" borderId="0" xfId="0" applyFont="1" applyAlignment="1">
      <alignment horizontal="left" vertical="center"/>
    </xf>
    <xf numFmtId="0" fontId="0" fillId="0" borderId="0" xfId="0" applyFont="1">
      <alignment vertical="center"/>
    </xf>
    <xf numFmtId="0" fontId="10" fillId="0" borderId="0" xfId="0" applyFont="1" applyAlignment="1">
      <alignment vertical="center"/>
    </xf>
    <xf numFmtId="0" fontId="0" fillId="0" borderId="0" xfId="0" applyFont="1" applyAlignment="1">
      <alignment vertical="center"/>
    </xf>
    <xf numFmtId="0" fontId="13" fillId="0" borderId="0" xfId="0" applyFont="1" applyAlignment="1">
      <alignment vertical="center"/>
    </xf>
    <xf numFmtId="0" fontId="36" fillId="0" borderId="0" xfId="0" applyFont="1" applyAlignment="1">
      <alignment horizontal="left" vertical="center"/>
    </xf>
    <xf numFmtId="0" fontId="14" fillId="0" borderId="0" xfId="0" applyFont="1" applyAlignment="1">
      <alignment vertical="center"/>
    </xf>
    <xf numFmtId="14" fontId="12" fillId="0" borderId="57" xfId="1" applyNumberFormat="1" applyFont="1" applyFill="1" applyBorder="1" applyAlignment="1">
      <alignment horizontal="right" vertical="center"/>
    </xf>
    <xf numFmtId="0" fontId="41" fillId="0" borderId="134" xfId="1" applyFont="1" applyFill="1" applyBorder="1" applyAlignment="1">
      <alignment horizontal="center" vertical="center" wrapText="1"/>
    </xf>
    <xf numFmtId="0" fontId="42" fillId="0" borderId="134" xfId="1" applyFont="1" applyFill="1" applyBorder="1" applyAlignment="1">
      <alignment horizontal="center" vertical="center"/>
    </xf>
    <xf numFmtId="0" fontId="41" fillId="0" borderId="137" xfId="1" applyFont="1" applyFill="1" applyBorder="1" applyAlignment="1">
      <alignment horizontal="center" vertical="center" wrapText="1"/>
    </xf>
    <xf numFmtId="0" fontId="42" fillId="0" borderId="137" xfId="1" applyFont="1" applyFill="1" applyBorder="1" applyAlignment="1">
      <alignment horizontal="center" vertical="center"/>
    </xf>
    <xf numFmtId="0" fontId="26" fillId="0" borderId="137" xfId="1" applyFont="1" applyBorder="1" applyAlignment="1">
      <alignment horizontal="center" vertical="center"/>
    </xf>
    <xf numFmtId="0" fontId="0" fillId="0" borderId="137" xfId="0" applyBorder="1" applyAlignment="1">
      <alignment horizontal="center" vertical="center" wrapText="1"/>
    </xf>
    <xf numFmtId="0" fontId="1" fillId="0" borderId="137" xfId="1" applyFont="1" applyBorder="1" applyAlignment="1">
      <alignment horizontal="center" vertical="center" wrapText="1"/>
    </xf>
    <xf numFmtId="0" fontId="1" fillId="0" borderId="137" xfId="1" applyFont="1" applyBorder="1" applyAlignment="1">
      <alignment horizontal="center" vertical="center"/>
    </xf>
    <xf numFmtId="0" fontId="36" fillId="0" borderId="0" xfId="0" applyFont="1" applyAlignment="1">
      <alignment horizontal="left" vertical="center"/>
    </xf>
    <xf numFmtId="49" fontId="21" fillId="0" borderId="132" xfId="1" applyNumberFormat="1" applyFont="1" applyFill="1" applyBorder="1" applyAlignment="1">
      <alignment horizontal="center" vertical="center"/>
    </xf>
    <xf numFmtId="49" fontId="21" fillId="0" borderId="126" xfId="1" applyNumberFormat="1" applyFont="1" applyFill="1" applyBorder="1" applyAlignment="1">
      <alignment horizontal="center" vertical="center"/>
    </xf>
    <xf numFmtId="49" fontId="21" fillId="0" borderId="127" xfId="1" applyNumberFormat="1" applyFont="1" applyFill="1" applyBorder="1" applyAlignment="1">
      <alignment horizontal="center" vertical="center"/>
    </xf>
    <xf numFmtId="0" fontId="13" fillId="0" borderId="153" xfId="1" applyFont="1" applyBorder="1" applyAlignment="1">
      <alignment horizontal="right" vertical="center"/>
    </xf>
    <xf numFmtId="0" fontId="13" fillId="0" borderId="151" xfId="1" applyFont="1" applyBorder="1" applyAlignment="1">
      <alignment horizontal="right" vertical="center"/>
    </xf>
    <xf numFmtId="0" fontId="29" fillId="0" borderId="151" xfId="1" applyFont="1" applyFill="1" applyBorder="1" applyAlignment="1">
      <alignment horizontal="center" vertical="center"/>
    </xf>
    <xf numFmtId="0" fontId="29" fillId="0" borderId="152" xfId="1" applyFont="1" applyFill="1" applyBorder="1" applyAlignment="1">
      <alignment horizontal="center" vertical="center"/>
    </xf>
    <xf numFmtId="0" fontId="27" fillId="0" borderId="149" xfId="1" applyFont="1" applyBorder="1" applyAlignment="1">
      <alignment horizontal="center" vertical="center"/>
    </xf>
    <xf numFmtId="0" fontId="27" fillId="0" borderId="133" xfId="1" applyFont="1" applyBorder="1" applyAlignment="1">
      <alignment horizontal="center" vertical="center"/>
    </xf>
    <xf numFmtId="0" fontId="27" fillId="0" borderId="150" xfId="1" applyFont="1" applyBorder="1" applyAlignment="1">
      <alignment horizontal="center" vertical="center"/>
    </xf>
    <xf numFmtId="0" fontId="27" fillId="0" borderId="125" xfId="1" applyFont="1" applyBorder="1" applyAlignment="1">
      <alignment horizontal="center" vertical="center"/>
    </xf>
    <xf numFmtId="0" fontId="27" fillId="0" borderId="126" xfId="1" applyFont="1" applyBorder="1" applyAlignment="1">
      <alignment horizontal="center" vertical="center"/>
    </xf>
    <xf numFmtId="0" fontId="27" fillId="0" borderId="131" xfId="1" applyFont="1" applyBorder="1" applyAlignment="1">
      <alignment horizontal="center" vertical="center"/>
    </xf>
    <xf numFmtId="177" fontId="31" fillId="0" borderId="145" xfId="1" applyNumberFormat="1" applyFont="1" applyBorder="1" applyAlignment="1">
      <alignment horizontal="center" vertical="center"/>
    </xf>
    <xf numFmtId="177" fontId="31" fillId="0" borderId="133" xfId="1" applyNumberFormat="1" applyFont="1" applyBorder="1" applyAlignment="1">
      <alignment horizontal="center" vertical="center"/>
    </xf>
    <xf numFmtId="177" fontId="31" fillId="0" borderId="146" xfId="1" applyNumberFormat="1" applyFont="1" applyBorder="1" applyAlignment="1">
      <alignment horizontal="center" vertical="center"/>
    </xf>
    <xf numFmtId="177" fontId="31" fillId="0" borderId="132" xfId="1" applyNumberFormat="1" applyFont="1" applyBorder="1" applyAlignment="1">
      <alignment horizontal="center" vertical="center"/>
    </xf>
    <xf numFmtId="177" fontId="31" fillId="0" borderId="126" xfId="1" applyNumberFormat="1" applyFont="1" applyBorder="1" applyAlignment="1">
      <alignment horizontal="center" vertical="center"/>
    </xf>
    <xf numFmtId="177" fontId="31" fillId="0" borderId="127" xfId="1" applyNumberFormat="1" applyFont="1" applyBorder="1" applyAlignment="1">
      <alignment horizontal="center" vertical="center"/>
    </xf>
    <xf numFmtId="0" fontId="1" fillId="6" borderId="41" xfId="1" applyFill="1" applyBorder="1" applyAlignment="1">
      <alignment horizontal="left" vertical="center"/>
    </xf>
    <xf numFmtId="0" fontId="1" fillId="6" borderId="42" xfId="1" applyFill="1" applyBorder="1" applyAlignment="1">
      <alignment horizontal="left" vertical="center"/>
    </xf>
    <xf numFmtId="0" fontId="1" fillId="6" borderId="91" xfId="1" applyFill="1" applyBorder="1" applyAlignment="1">
      <alignment horizontal="left" vertical="center"/>
    </xf>
    <xf numFmtId="0" fontId="27" fillId="6" borderId="119" xfId="1" applyFont="1" applyFill="1" applyBorder="1" applyAlignment="1">
      <alignment horizontal="center" vertical="center"/>
    </xf>
    <xf numFmtId="0" fontId="19" fillId="0" borderId="40"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47" xfId="1" applyFont="1" applyFill="1" applyBorder="1" applyAlignment="1">
      <alignment horizontal="center" vertical="center"/>
    </xf>
    <xf numFmtId="0" fontId="1" fillId="6" borderId="50" xfId="1" applyFill="1" applyBorder="1" applyAlignment="1">
      <alignment horizontal="left" vertical="center"/>
    </xf>
    <xf numFmtId="0" fontId="1" fillId="6" borderId="78" xfId="1" applyFill="1" applyBorder="1" applyAlignment="1">
      <alignment horizontal="left" vertical="center"/>
    </xf>
    <xf numFmtId="0" fontId="1" fillId="6" borderId="86" xfId="1" applyFill="1" applyBorder="1" applyAlignment="1">
      <alignment horizontal="left" vertical="center"/>
    </xf>
    <xf numFmtId="0" fontId="27" fillId="6" borderId="144" xfId="1" applyFont="1" applyFill="1" applyBorder="1" applyAlignment="1">
      <alignment horizontal="center" vertical="center"/>
    </xf>
    <xf numFmtId="49" fontId="21" fillId="0" borderId="40" xfId="1" applyNumberFormat="1" applyFont="1" applyFill="1" applyBorder="1" applyAlignment="1">
      <alignment horizontal="center" vertical="center"/>
    </xf>
    <xf numFmtId="49" fontId="21" fillId="0" borderId="0" xfId="1" applyNumberFormat="1" applyFont="1" applyFill="1" applyBorder="1" applyAlignment="1">
      <alignment horizontal="center" vertical="center"/>
    </xf>
    <xf numFmtId="49" fontId="21" fillId="0" borderId="47" xfId="1" applyNumberFormat="1" applyFont="1" applyFill="1" applyBorder="1" applyAlignment="1">
      <alignment horizontal="center" vertical="center"/>
    </xf>
    <xf numFmtId="177" fontId="13" fillId="0" borderId="40" xfId="1" applyNumberFormat="1" applyFont="1" applyBorder="1" applyAlignment="1">
      <alignment horizontal="center" vertical="center"/>
    </xf>
    <xf numFmtId="177" fontId="13" fillId="0" borderId="0" xfId="1" applyNumberFormat="1" applyFont="1" applyBorder="1" applyAlignment="1">
      <alignment horizontal="center" vertical="center"/>
    </xf>
    <xf numFmtId="177" fontId="13" fillId="0" borderId="47" xfId="1" applyNumberFormat="1" applyFont="1" applyBorder="1" applyAlignment="1">
      <alignment horizontal="center" vertical="center"/>
    </xf>
    <xf numFmtId="0" fontId="14" fillId="2" borderId="23" xfId="1" applyFont="1" applyFill="1" applyBorder="1" applyAlignment="1">
      <alignment horizontal="center" vertical="center"/>
    </xf>
    <xf numFmtId="0" fontId="14" fillId="2" borderId="39" xfId="1" applyFont="1" applyFill="1" applyBorder="1" applyAlignment="1">
      <alignment horizontal="center" vertical="center"/>
    </xf>
    <xf numFmtId="0" fontId="14" fillId="2" borderId="67" xfId="1" applyFont="1" applyFill="1" applyBorder="1" applyAlignment="1">
      <alignment horizontal="center" vertical="center"/>
    </xf>
    <xf numFmtId="0" fontId="1" fillId="0" borderId="21" xfId="1" applyBorder="1" applyAlignment="1">
      <alignment horizontal="left" vertical="center" wrapText="1"/>
    </xf>
    <xf numFmtId="0" fontId="1" fillId="0" borderId="24" xfId="1" applyBorder="1" applyAlignment="1">
      <alignment horizontal="left" vertical="center" wrapText="1"/>
    </xf>
    <xf numFmtId="0" fontId="1" fillId="0" borderId="40" xfId="1" applyBorder="1" applyAlignment="1">
      <alignment horizontal="left" vertical="center" wrapText="1"/>
    </xf>
    <xf numFmtId="0" fontId="1" fillId="0" borderId="37" xfId="1" applyBorder="1" applyAlignment="1">
      <alignment horizontal="left" vertical="center" wrapText="1"/>
    </xf>
    <xf numFmtId="0" fontId="1" fillId="0" borderId="68" xfId="1" applyBorder="1" applyAlignment="1">
      <alignment horizontal="left" vertical="center" wrapText="1"/>
    </xf>
    <xf numFmtId="0" fontId="1" fillId="0" borderId="69" xfId="1" applyBorder="1" applyAlignment="1">
      <alignment horizontal="left" vertical="center" wrapText="1"/>
    </xf>
    <xf numFmtId="0" fontId="0" fillId="0" borderId="27" xfId="1" applyFont="1" applyFill="1" applyBorder="1" applyAlignment="1">
      <alignment horizontal="center" vertical="center" wrapText="1"/>
    </xf>
    <xf numFmtId="0" fontId="0" fillId="0" borderId="43" xfId="1" applyFont="1" applyFill="1" applyBorder="1" applyAlignment="1">
      <alignment horizontal="center" vertical="center" wrapText="1"/>
    </xf>
    <xf numFmtId="0" fontId="0" fillId="0" borderId="52" xfId="1" applyFont="1" applyFill="1" applyBorder="1" applyAlignment="1">
      <alignment horizontal="center" vertical="center" wrapText="1"/>
    </xf>
    <xf numFmtId="0" fontId="1" fillId="0" borderId="61"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124" xfId="1" applyFont="1" applyFill="1" applyBorder="1" applyAlignment="1">
      <alignment horizontal="center" vertical="center" wrapText="1"/>
    </xf>
    <xf numFmtId="0" fontId="16" fillId="6" borderId="119" xfId="1" applyFont="1" applyFill="1" applyBorder="1" applyAlignment="1">
      <alignment horizontal="center" vertical="center"/>
    </xf>
    <xf numFmtId="49" fontId="21" fillId="0" borderId="68" xfId="1" applyNumberFormat="1" applyFont="1" applyFill="1" applyBorder="1" applyAlignment="1">
      <alignment horizontal="center" vertical="center"/>
    </xf>
    <xf numFmtId="49" fontId="21" fillId="0" borderId="76" xfId="1" applyNumberFormat="1" applyFont="1" applyFill="1" applyBorder="1" applyAlignment="1">
      <alignment horizontal="center" vertical="center"/>
    </xf>
    <xf numFmtId="49" fontId="21" fillId="0" borderId="77" xfId="1" applyNumberFormat="1" applyFont="1" applyFill="1" applyBorder="1" applyAlignment="1">
      <alignment horizontal="center" vertical="center"/>
    </xf>
    <xf numFmtId="0" fontId="1" fillId="0" borderId="21" xfId="1" applyFill="1" applyBorder="1" applyAlignment="1">
      <alignment horizontal="left" vertical="center" wrapText="1"/>
    </xf>
    <xf numFmtId="0" fontId="1" fillId="0" borderId="24" xfId="1" applyFill="1" applyBorder="1" applyAlignment="1">
      <alignment horizontal="left" vertical="center" wrapText="1"/>
    </xf>
    <xf numFmtId="0" fontId="1" fillId="0" borderId="40" xfId="1" applyFill="1" applyBorder="1" applyAlignment="1">
      <alignment horizontal="left" vertical="center" wrapText="1"/>
    </xf>
    <xf numFmtId="0" fontId="1" fillId="0" borderId="37" xfId="1" applyFill="1" applyBorder="1" applyAlignment="1">
      <alignment horizontal="left" vertical="center" wrapText="1"/>
    </xf>
    <xf numFmtId="0" fontId="1" fillId="0" borderId="68" xfId="1" applyFill="1" applyBorder="1" applyAlignment="1">
      <alignment horizontal="left" vertical="center" wrapText="1"/>
    </xf>
    <xf numFmtId="0" fontId="1" fillId="0" borderId="69" xfId="1" applyFill="1" applyBorder="1" applyAlignment="1">
      <alignment horizontal="left" vertical="center" wrapText="1"/>
    </xf>
    <xf numFmtId="49" fontId="16" fillId="0" borderId="40" xfId="1" applyNumberFormat="1" applyFont="1" applyBorder="1" applyAlignment="1">
      <alignment horizontal="center" vertical="center"/>
    </xf>
    <xf numFmtId="49" fontId="16" fillId="0" borderId="0" xfId="1" applyNumberFormat="1" applyFont="1" applyBorder="1" applyAlignment="1">
      <alignment horizontal="center" vertical="center"/>
    </xf>
    <xf numFmtId="49" fontId="16" fillId="0" borderId="47" xfId="1" applyNumberFormat="1" applyFont="1" applyBorder="1" applyAlignment="1">
      <alignment horizontal="center" vertical="center"/>
    </xf>
    <xf numFmtId="0" fontId="0" fillId="0" borderId="61" xfId="1" applyFont="1" applyFill="1" applyBorder="1" applyAlignment="1">
      <alignment horizontal="center" vertical="center" wrapText="1"/>
    </xf>
    <xf numFmtId="0" fontId="0" fillId="0" borderId="115" xfId="1" applyFont="1" applyBorder="1" applyAlignment="1">
      <alignment horizontal="center" vertical="center" wrapText="1"/>
    </xf>
    <xf numFmtId="0" fontId="1" fillId="0" borderId="22" xfId="1" applyBorder="1" applyAlignment="1">
      <alignment horizontal="center" vertical="center" wrapText="1"/>
    </xf>
    <xf numFmtId="0" fontId="1" fillId="0" borderId="24" xfId="1" applyBorder="1" applyAlignment="1">
      <alignment horizontal="center" vertical="center" wrapText="1"/>
    </xf>
    <xf numFmtId="0" fontId="1" fillId="0" borderId="118" xfId="1" applyBorder="1" applyAlignment="1">
      <alignment horizontal="center" vertical="center" wrapText="1"/>
    </xf>
    <xf numFmtId="0" fontId="1" fillId="0" borderId="0" xfId="1" applyBorder="1" applyAlignment="1">
      <alignment horizontal="center" vertical="center" wrapText="1"/>
    </xf>
    <xf numFmtId="0" fontId="1" fillId="0" borderId="37" xfId="1" applyBorder="1" applyAlignment="1">
      <alignment horizontal="center" vertical="center" wrapText="1"/>
    </xf>
    <xf numFmtId="0" fontId="0" fillId="0" borderId="27" xfId="1" applyFont="1" applyBorder="1" applyAlignment="1">
      <alignment horizontal="center" vertical="center" wrapText="1"/>
    </xf>
    <xf numFmtId="0" fontId="1" fillId="0" borderId="43" xfId="1" applyFont="1" applyBorder="1" applyAlignment="1">
      <alignment horizontal="center" vertical="center" wrapText="1"/>
    </xf>
    <xf numFmtId="0" fontId="1" fillId="0" borderId="124" xfId="1" applyFont="1" applyBorder="1" applyAlignment="1">
      <alignment horizontal="center" vertical="center" wrapText="1"/>
    </xf>
    <xf numFmtId="0" fontId="16" fillId="6" borderId="116" xfId="1" applyFont="1" applyFill="1" applyBorder="1" applyAlignment="1">
      <alignment horizontal="center" vertical="center"/>
    </xf>
    <xf numFmtId="0" fontId="0" fillId="6" borderId="25" xfId="1" applyFont="1" applyFill="1" applyBorder="1" applyAlignment="1">
      <alignment horizontal="left" vertical="center"/>
    </xf>
    <xf numFmtId="0" fontId="1" fillId="6" borderId="26" xfId="1" applyFill="1" applyBorder="1" applyAlignment="1">
      <alignment horizontal="left" vertical="center"/>
    </xf>
    <xf numFmtId="0" fontId="1" fillId="0" borderId="0" xfId="1" applyAlignment="1">
      <alignment horizontal="left" vertical="center" wrapText="1"/>
    </xf>
    <xf numFmtId="0" fontId="1" fillId="0" borderId="72" xfId="1" applyFont="1" applyFill="1" applyBorder="1" applyAlignment="1">
      <alignment horizontal="center" vertical="center" wrapText="1"/>
    </xf>
    <xf numFmtId="177" fontId="16" fillId="0" borderId="40" xfId="1" applyNumberFormat="1" applyFont="1" applyBorder="1" applyAlignment="1">
      <alignment horizontal="center" vertical="center"/>
    </xf>
    <xf numFmtId="177" fontId="16" fillId="0" borderId="0" xfId="1" applyNumberFormat="1" applyFont="1" applyBorder="1" applyAlignment="1">
      <alignment horizontal="center" vertical="center"/>
    </xf>
    <xf numFmtId="177" fontId="16" fillId="0" borderId="47" xfId="1" applyNumberFormat="1" applyFont="1" applyBorder="1" applyAlignment="1">
      <alignment horizontal="center" vertical="center"/>
    </xf>
    <xf numFmtId="0" fontId="16" fillId="0" borderId="41" xfId="1" applyFont="1" applyBorder="1" applyAlignment="1">
      <alignment horizontal="center" vertical="center"/>
    </xf>
    <xf numFmtId="0" fontId="16" fillId="0" borderId="42" xfId="1" applyFont="1" applyBorder="1" applyAlignment="1">
      <alignment horizontal="center" vertical="center"/>
    </xf>
    <xf numFmtId="0" fontId="16" fillId="0" borderId="91" xfId="1" applyFont="1" applyBorder="1" applyAlignment="1">
      <alignment horizontal="center" vertical="center"/>
    </xf>
    <xf numFmtId="0" fontId="16" fillId="0" borderId="70" xfId="1" applyFont="1" applyBorder="1" applyAlignment="1">
      <alignment horizontal="center" vertical="center"/>
    </xf>
    <xf numFmtId="0" fontId="16" fillId="0" borderId="71" xfId="1" applyFont="1" applyBorder="1" applyAlignment="1">
      <alignment horizontal="center" vertical="center"/>
    </xf>
    <xf numFmtId="0" fontId="16" fillId="0" borderId="123" xfId="1" applyFont="1" applyBorder="1" applyAlignment="1">
      <alignment horizontal="center" vertical="center"/>
    </xf>
    <xf numFmtId="0" fontId="0" fillId="0" borderId="72" xfId="1" applyFont="1" applyFill="1" applyBorder="1" applyAlignment="1">
      <alignment horizontal="center" vertical="center" wrapText="1"/>
    </xf>
    <xf numFmtId="177" fontId="13" fillId="0" borderId="21" xfId="1" applyNumberFormat="1" applyFont="1" applyBorder="1" applyAlignment="1">
      <alignment horizontal="center" vertical="center"/>
    </xf>
    <xf numFmtId="177" fontId="13" fillId="0" borderId="22" xfId="1" applyNumberFormat="1" applyFont="1" applyBorder="1" applyAlignment="1">
      <alignment horizontal="center" vertical="center"/>
    </xf>
    <xf numFmtId="177" fontId="13" fillId="0" borderId="31" xfId="1" applyNumberFormat="1" applyFont="1" applyBorder="1" applyAlignment="1">
      <alignment horizontal="center" vertical="center"/>
    </xf>
    <xf numFmtId="0" fontId="1" fillId="0" borderId="52" xfId="1" applyFont="1" applyFill="1" applyBorder="1" applyAlignment="1">
      <alignment horizontal="center" vertical="center" wrapText="1"/>
    </xf>
    <xf numFmtId="0" fontId="15" fillId="0" borderId="61" xfId="1" applyFont="1" applyFill="1" applyBorder="1" applyAlignment="1">
      <alignment horizontal="center" vertical="center" wrapText="1"/>
    </xf>
    <xf numFmtId="0" fontId="15" fillId="0" borderId="72" xfId="1" applyFont="1" applyFill="1" applyBorder="1" applyAlignment="1">
      <alignment horizontal="center" vertical="center" wrapText="1"/>
    </xf>
    <xf numFmtId="178" fontId="1" fillId="0" borderId="61" xfId="1" applyNumberFormat="1" applyFont="1" applyFill="1" applyBorder="1" applyAlignment="1">
      <alignment horizontal="center" vertical="center" wrapText="1"/>
    </xf>
    <xf numFmtId="178" fontId="1" fillId="0" borderId="43" xfId="1" applyNumberFormat="1" applyFont="1" applyFill="1" applyBorder="1" applyAlignment="1">
      <alignment horizontal="center" vertical="center" wrapText="1"/>
    </xf>
    <xf numFmtId="178" fontId="1" fillId="0" borderId="52" xfId="1" applyNumberFormat="1" applyFont="1" applyFill="1" applyBorder="1" applyAlignment="1">
      <alignment horizontal="center" vertical="center" wrapText="1"/>
    </xf>
    <xf numFmtId="0" fontId="19" fillId="0" borderId="40" xfId="1"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19" fillId="0" borderId="47" xfId="1" applyNumberFormat="1" applyFont="1" applyFill="1" applyBorder="1" applyAlignment="1">
      <alignment horizontal="center" vertical="center"/>
    </xf>
    <xf numFmtId="0" fontId="1" fillId="0" borderId="22" xfId="1" applyBorder="1" applyAlignment="1">
      <alignment horizontal="left" vertical="center" wrapText="1"/>
    </xf>
    <xf numFmtId="0" fontId="1" fillId="0" borderId="76" xfId="1" applyBorder="1" applyAlignment="1">
      <alignment horizontal="left" vertical="center" wrapText="1"/>
    </xf>
    <xf numFmtId="0" fontId="1" fillId="2" borderId="16" xfId="1" applyFill="1" applyBorder="1" applyAlignment="1">
      <alignment horizontal="center" vertical="center" wrapText="1"/>
    </xf>
    <xf numFmtId="0" fontId="1" fillId="2" borderId="17" xfId="1" applyFill="1" applyBorder="1" applyAlignment="1">
      <alignment horizontal="center" vertical="center" wrapText="1"/>
    </xf>
    <xf numFmtId="0" fontId="1" fillId="2" borderId="18" xfId="1" applyFill="1" applyBorder="1" applyAlignment="1">
      <alignment horizontal="center" vertical="center" wrapText="1"/>
    </xf>
    <xf numFmtId="0" fontId="1" fillId="0" borderId="27" xfId="1" applyFont="1" applyFill="1" applyBorder="1" applyAlignment="1">
      <alignment horizontal="center" vertical="center" wrapText="1"/>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2" xfId="1" applyFont="1" applyFill="1" applyBorder="1" applyAlignment="1">
      <alignment horizontal="center" vertical="center"/>
    </xf>
    <xf numFmtId="0" fontId="1" fillId="2" borderId="17" xfId="1" applyFill="1" applyBorder="1" applyAlignment="1">
      <alignment horizontal="center" vertical="center"/>
    </xf>
    <xf numFmtId="0" fontId="1" fillId="2" borderId="16" xfId="1" applyFont="1" applyFill="1" applyBorder="1" applyAlignment="1">
      <alignment horizontal="center" vertical="center" wrapText="1"/>
    </xf>
    <xf numFmtId="0" fontId="1" fillId="2" borderId="17" xfId="1" applyFont="1" applyFill="1" applyBorder="1" applyAlignment="1">
      <alignment horizontal="center" vertical="center" wrapText="1"/>
    </xf>
    <xf numFmtId="0" fontId="1" fillId="2" borderId="18" xfId="1" applyFont="1" applyFill="1" applyBorder="1" applyAlignment="1">
      <alignment horizontal="center" vertical="center" wrapText="1"/>
    </xf>
    <xf numFmtId="0" fontId="1" fillId="2" borderId="19" xfId="1" applyFill="1" applyBorder="1" applyAlignment="1">
      <alignment horizontal="center" vertical="center" wrapText="1"/>
    </xf>
    <xf numFmtId="0" fontId="1" fillId="2" borderId="20" xfId="1" applyFill="1" applyBorder="1" applyAlignment="1">
      <alignment horizontal="center" vertical="center" wrapText="1"/>
    </xf>
    <xf numFmtId="0" fontId="19" fillId="0" borderId="49" xfId="1" applyFont="1" applyFill="1" applyBorder="1" applyAlignment="1">
      <alignment horizontal="center" vertical="center"/>
    </xf>
    <xf numFmtId="0" fontId="2" fillId="0" borderId="0" xfId="1" applyFont="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11" fillId="6" borderId="6" xfId="1" applyFont="1" applyFill="1" applyBorder="1" applyAlignment="1">
      <alignment horizontal="center" vertical="center" wrapText="1"/>
    </xf>
    <xf numFmtId="0" fontId="11" fillId="6" borderId="7" xfId="1" applyFont="1" applyFill="1" applyBorder="1" applyAlignment="1">
      <alignment horizontal="center" vertical="center" wrapText="1"/>
    </xf>
    <xf numFmtId="0" fontId="11" fillId="6" borderId="9" xfId="1" applyFont="1" applyFill="1" applyBorder="1" applyAlignment="1">
      <alignment horizontal="center" vertical="center" wrapText="1"/>
    </xf>
    <xf numFmtId="0" fontId="11" fillId="6" borderId="10" xfId="1" applyFont="1" applyFill="1" applyBorder="1" applyAlignment="1">
      <alignment horizontal="center" vertical="center" wrapText="1"/>
    </xf>
    <xf numFmtId="0" fontId="14" fillId="2" borderId="14" xfId="1" applyFont="1" applyFill="1" applyBorder="1" applyAlignment="1">
      <alignment horizontal="center" vertical="center"/>
    </xf>
    <xf numFmtId="0" fontId="14" fillId="7" borderId="139" xfId="1" applyFont="1" applyFill="1" applyBorder="1" applyAlignment="1">
      <alignment horizontal="center" vertical="center" wrapText="1"/>
    </xf>
    <xf numFmtId="0" fontId="14" fillId="7" borderId="138" xfId="1" applyFont="1" applyFill="1" applyBorder="1" applyAlignment="1">
      <alignment horizontal="center" vertical="center"/>
    </xf>
    <xf numFmtId="0" fontId="14" fillId="7" borderId="140" xfId="1" applyFont="1" applyFill="1" applyBorder="1" applyAlignment="1">
      <alignment horizontal="center" vertical="center"/>
    </xf>
    <xf numFmtId="0" fontId="32" fillId="0" borderId="57" xfId="1" applyFont="1" applyFill="1" applyBorder="1" applyAlignment="1">
      <alignment horizontal="left" vertical="center"/>
    </xf>
    <xf numFmtId="0" fontId="14" fillId="7" borderId="35" xfId="1" applyFont="1" applyFill="1" applyBorder="1" applyAlignment="1">
      <alignment horizontal="center" vertical="center"/>
    </xf>
    <xf numFmtId="0" fontId="14" fillId="7" borderId="66" xfId="1" applyFont="1" applyFill="1" applyBorder="1" applyAlignment="1">
      <alignment horizontal="center" vertical="center"/>
    </xf>
    <xf numFmtId="0" fontId="14" fillId="7" borderId="92" xfId="1" applyFont="1" applyFill="1" applyBorder="1" applyAlignment="1">
      <alignment horizontal="center" vertical="center"/>
    </xf>
    <xf numFmtId="0" fontId="14" fillId="7" borderId="40" xfId="1" applyFont="1" applyFill="1" applyBorder="1" applyAlignment="1">
      <alignment horizontal="center" vertical="center"/>
    </xf>
    <xf numFmtId="0" fontId="14" fillId="7" borderId="0" xfId="1" applyFont="1" applyFill="1" applyBorder="1" applyAlignment="1">
      <alignment horizontal="center" vertical="center"/>
    </xf>
    <xf numFmtId="0" fontId="14" fillId="7" borderId="37" xfId="1" applyFont="1" applyFill="1" applyBorder="1" applyAlignment="1">
      <alignment horizontal="center" vertical="center"/>
    </xf>
    <xf numFmtId="0" fontId="14" fillId="7" borderId="121" xfId="1" applyFont="1" applyFill="1" applyBorder="1" applyAlignment="1">
      <alignment horizontal="center" vertical="center"/>
    </xf>
    <xf numFmtId="0" fontId="14" fillId="7" borderId="57" xfId="1" applyFont="1" applyFill="1" applyBorder="1" applyAlignment="1">
      <alignment horizontal="center" vertical="center"/>
    </xf>
    <xf numFmtId="0" fontId="14" fillId="7" borderId="58" xfId="1" applyFont="1" applyFill="1" applyBorder="1" applyAlignment="1">
      <alignment horizontal="center" vertical="center"/>
    </xf>
    <xf numFmtId="0" fontId="14" fillId="7" borderId="139" xfId="1" applyFont="1" applyFill="1" applyBorder="1" applyAlignment="1">
      <alignment horizontal="center" vertical="center"/>
    </xf>
    <xf numFmtId="0" fontId="16" fillId="0" borderId="35" xfId="1" applyNumberFormat="1" applyFont="1" applyFill="1" applyBorder="1" applyAlignment="1">
      <alignment horizontal="center" vertical="center" textRotation="255"/>
    </xf>
    <xf numFmtId="0" fontId="16" fillId="0" borderId="92" xfId="1" applyNumberFormat="1" applyFont="1" applyFill="1" applyBorder="1" applyAlignment="1">
      <alignment horizontal="center" vertical="center" textRotation="255"/>
    </xf>
    <xf numFmtId="0" fontId="16" fillId="0" borderId="40" xfId="1" applyNumberFormat="1" applyFont="1" applyFill="1" applyBorder="1" applyAlignment="1">
      <alignment horizontal="center" vertical="center" textRotation="255"/>
    </xf>
    <xf numFmtId="0" fontId="16" fillId="0" borderId="37" xfId="1" applyNumberFormat="1" applyFont="1" applyFill="1" applyBorder="1" applyAlignment="1">
      <alignment horizontal="center" vertical="center" textRotation="255"/>
    </xf>
    <xf numFmtId="0" fontId="16" fillId="0" borderId="121" xfId="1" applyNumberFormat="1" applyFont="1" applyFill="1" applyBorder="1" applyAlignment="1">
      <alignment horizontal="center" vertical="center" textRotation="255"/>
    </xf>
    <xf numFmtId="0" fontId="16" fillId="0" borderId="58" xfId="1" applyNumberFormat="1" applyFont="1" applyFill="1" applyBorder="1" applyAlignment="1">
      <alignment horizontal="center" vertical="center" textRotation="255"/>
    </xf>
    <xf numFmtId="0" fontId="16" fillId="0" borderId="139" xfId="1" applyNumberFormat="1" applyFont="1" applyFill="1" applyBorder="1" applyAlignment="1">
      <alignment horizontal="center" vertical="center" textRotation="255"/>
    </xf>
    <xf numFmtId="0" fontId="16" fillId="0" borderId="138" xfId="1" applyNumberFormat="1" applyFont="1" applyFill="1" applyBorder="1" applyAlignment="1">
      <alignment horizontal="center" vertical="center" textRotation="255"/>
    </xf>
    <xf numFmtId="0" fontId="16" fillId="0" borderId="140" xfId="1" applyNumberFormat="1" applyFont="1" applyFill="1" applyBorder="1" applyAlignment="1">
      <alignment horizontal="center" vertical="center" textRotation="255"/>
    </xf>
    <xf numFmtId="0" fontId="16" fillId="0" borderId="138" xfId="1" applyFont="1" applyFill="1" applyBorder="1" applyAlignment="1">
      <alignment horizontal="center" vertical="center" textRotation="255"/>
    </xf>
    <xf numFmtId="0" fontId="16" fillId="0" borderId="140" xfId="1" applyFont="1" applyFill="1" applyBorder="1" applyAlignment="1">
      <alignment horizontal="center" vertical="center" textRotation="255"/>
    </xf>
    <xf numFmtId="0" fontId="16" fillId="0" borderId="139" xfId="1" applyFont="1" applyFill="1" applyBorder="1" applyAlignment="1">
      <alignment horizontal="center" vertical="center" textRotation="255"/>
    </xf>
    <xf numFmtId="0" fontId="16" fillId="0" borderId="139" xfId="1" applyFont="1" applyFill="1" applyBorder="1" applyAlignment="1">
      <alignment horizontal="center" vertical="center" textRotation="255" wrapText="1"/>
    </xf>
    <xf numFmtId="0" fontId="16" fillId="0" borderId="138" xfId="1" applyFont="1" applyFill="1" applyBorder="1" applyAlignment="1">
      <alignment horizontal="center" vertical="center" textRotation="255" wrapText="1"/>
    </xf>
    <xf numFmtId="0" fontId="16" fillId="0" borderId="140" xfId="1" applyFont="1" applyFill="1" applyBorder="1" applyAlignment="1">
      <alignment horizontal="center" vertical="center" textRotation="255" wrapText="1"/>
    </xf>
    <xf numFmtId="0" fontId="1" fillId="0" borderId="137" xfId="1" applyBorder="1" applyAlignment="1">
      <alignment horizontal="center" vertical="center" textRotation="255"/>
    </xf>
    <xf numFmtId="0" fontId="16" fillId="0" borderId="35" xfId="1" applyFont="1" applyFill="1" applyBorder="1" applyAlignment="1">
      <alignment horizontal="center" vertical="center" textRotation="255"/>
    </xf>
    <xf numFmtId="0" fontId="16" fillId="0" borderId="66" xfId="1" applyFont="1" applyFill="1" applyBorder="1" applyAlignment="1">
      <alignment horizontal="center" vertical="center" textRotation="255"/>
    </xf>
    <xf numFmtId="0" fontId="16" fillId="0" borderId="92" xfId="1" applyFont="1" applyFill="1" applyBorder="1" applyAlignment="1">
      <alignment horizontal="center" vertical="center" textRotation="255"/>
    </xf>
    <xf numFmtId="0" fontId="16" fillId="0" borderId="40" xfId="1" applyFont="1" applyFill="1" applyBorder="1" applyAlignment="1">
      <alignment horizontal="center" vertical="center" textRotation="255"/>
    </xf>
    <xf numFmtId="0" fontId="16" fillId="0" borderId="0" xfId="1" applyFont="1" applyFill="1" applyBorder="1" applyAlignment="1">
      <alignment horizontal="center" vertical="center" textRotation="255"/>
    </xf>
    <xf numFmtId="0" fontId="16" fillId="0" borderId="37" xfId="1" applyFont="1" applyFill="1" applyBorder="1" applyAlignment="1">
      <alignment horizontal="center" vertical="center" textRotation="255"/>
    </xf>
    <xf numFmtId="0" fontId="16" fillId="0" borderId="121" xfId="1" applyFont="1" applyFill="1" applyBorder="1" applyAlignment="1">
      <alignment horizontal="center" vertical="center" textRotation="255"/>
    </xf>
    <xf numFmtId="0" fontId="16" fillId="0" borderId="57" xfId="1" applyFont="1" applyFill="1" applyBorder="1" applyAlignment="1">
      <alignment horizontal="center" vertical="center" textRotation="255"/>
    </xf>
    <xf numFmtId="0" fontId="16" fillId="0" borderId="58" xfId="1" applyFont="1" applyFill="1" applyBorder="1" applyAlignment="1">
      <alignment horizontal="center" vertical="center" textRotation="255"/>
    </xf>
    <xf numFmtId="0" fontId="8" fillId="0" borderId="0" xfId="1" applyFont="1" applyBorder="1" applyAlignment="1">
      <alignment horizontal="left" vertical="center"/>
    </xf>
    <xf numFmtId="0" fontId="22" fillId="0" borderId="0" xfId="1" applyFont="1" applyBorder="1" applyAlignment="1">
      <alignment horizontal="left" vertical="center"/>
    </xf>
    <xf numFmtId="0" fontId="22" fillId="0" borderId="35" xfId="1" applyFont="1" applyBorder="1" applyAlignment="1">
      <alignment horizontal="center" vertical="center"/>
    </xf>
    <xf numFmtId="0" fontId="22" fillId="0" borderId="92" xfId="1" applyFont="1" applyBorder="1" applyAlignment="1">
      <alignment horizontal="center" vertical="center"/>
    </xf>
    <xf numFmtId="0" fontId="22" fillId="0" borderId="121" xfId="1" applyFont="1" applyBorder="1" applyAlignment="1">
      <alignment horizontal="center" vertical="center"/>
    </xf>
    <xf numFmtId="0" fontId="22" fillId="0" borderId="58" xfId="1" applyFont="1" applyBorder="1" applyAlignment="1">
      <alignment horizontal="center" vertical="center"/>
    </xf>
    <xf numFmtId="0" fontId="22" fillId="0" borderId="35" xfId="1" applyFont="1" applyBorder="1" applyAlignment="1">
      <alignment horizontal="center" vertical="center" wrapText="1"/>
    </xf>
    <xf numFmtId="0" fontId="22" fillId="0" borderId="139" xfId="1" applyFont="1" applyBorder="1" applyAlignment="1">
      <alignment horizontal="center" vertical="center" wrapText="1"/>
    </xf>
    <xf numFmtId="0" fontId="22" fillId="0" borderId="140" xfId="1" applyFont="1" applyBorder="1" applyAlignment="1">
      <alignment horizontal="center" vertical="center"/>
    </xf>
    <xf numFmtId="0" fontId="5" fillId="0" borderId="0" xfId="1" applyFont="1">
      <alignment vertical="center"/>
    </xf>
  </cellXfs>
  <cellStyles count="2">
    <cellStyle name="標準" xfId="0" builtinId="0"/>
    <cellStyle name="標準 2" xfId="1"/>
  </cellStyles>
  <dxfs count="59">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61"/>
      </font>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11906</xdr:colOff>
      <xdr:row>1</xdr:row>
      <xdr:rowOff>130969</xdr:rowOff>
    </xdr:from>
    <xdr:to>
      <xdr:col>22</xdr:col>
      <xdr:colOff>146095</xdr:colOff>
      <xdr:row>2</xdr:row>
      <xdr:rowOff>282142</xdr:rowOff>
    </xdr:to>
    <xdr:sp macro="" textlink="">
      <xdr:nvSpPr>
        <xdr:cNvPr id="2" name="角丸四角形吹き出し 1"/>
        <xdr:cNvSpPr/>
      </xdr:nvSpPr>
      <xdr:spPr>
        <a:xfrm>
          <a:off x="9917906" y="654844"/>
          <a:ext cx="3277439" cy="551223"/>
        </a:xfrm>
        <a:prstGeom prst="wedgeRoundRectCallout">
          <a:avLst>
            <a:gd name="adj1" fmla="val -88042"/>
            <a:gd name="adj2" fmla="val 2539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評価を入力ドロップダウンより選択</a:t>
          </a:r>
          <a:endParaRPr kumimoji="1" lang="en-US" altLang="ja-JP" sz="1100"/>
        </a:p>
        <a:p>
          <a:pPr algn="ctr"/>
          <a:r>
            <a:rPr kumimoji="1" lang="ja-JP" altLang="en-US" sz="1100"/>
            <a:t>（評価</a:t>
          </a:r>
          <a:r>
            <a:rPr kumimoji="1" lang="en-US" altLang="ja-JP" sz="1100"/>
            <a:t>【S】</a:t>
          </a:r>
          <a:r>
            <a:rPr kumimoji="1" lang="ja-JP" altLang="en-US" sz="1100"/>
            <a:t>は</a:t>
          </a:r>
          <a:r>
            <a:rPr kumimoji="1" lang="en-US" altLang="ja-JP" sz="1100"/>
            <a:t>【A】</a:t>
          </a:r>
          <a:r>
            <a:rPr kumimoji="1" lang="ja-JP" altLang="en-US" sz="1100"/>
            <a:t>で入力）</a:t>
          </a:r>
        </a:p>
      </xdr:txBody>
    </xdr:sp>
    <xdr:clientData/>
  </xdr:twoCellAnchor>
  <xdr:twoCellAnchor>
    <xdr:from>
      <xdr:col>2</xdr:col>
      <xdr:colOff>11907</xdr:colOff>
      <xdr:row>21</xdr:row>
      <xdr:rowOff>0</xdr:rowOff>
    </xdr:from>
    <xdr:to>
      <xdr:col>2</xdr:col>
      <xdr:colOff>1549513</xdr:colOff>
      <xdr:row>22</xdr:row>
      <xdr:rowOff>180294</xdr:rowOff>
    </xdr:to>
    <xdr:sp macro="" textlink="">
      <xdr:nvSpPr>
        <xdr:cNvPr id="3" name="角丸四角形吹き出し 2"/>
        <xdr:cNvSpPr/>
      </xdr:nvSpPr>
      <xdr:spPr>
        <a:xfrm>
          <a:off x="1326357" y="6153150"/>
          <a:ext cx="1537606" cy="427944"/>
        </a:xfrm>
        <a:prstGeom prst="wedgeRoundRectCallout">
          <a:avLst>
            <a:gd name="adj1" fmla="val 144028"/>
            <a:gd name="adj2" fmla="val -1880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1</xdr:col>
      <xdr:colOff>95250</xdr:colOff>
      <xdr:row>30</xdr:row>
      <xdr:rowOff>95250</xdr:rowOff>
    </xdr:from>
    <xdr:to>
      <xdr:col>3</xdr:col>
      <xdr:colOff>45923</xdr:colOff>
      <xdr:row>34</xdr:row>
      <xdr:rowOff>39120</xdr:rowOff>
    </xdr:to>
    <xdr:sp macro="" textlink="">
      <xdr:nvSpPr>
        <xdr:cNvPr id="4" name="角丸四角形吹き出し 3"/>
        <xdr:cNvSpPr/>
      </xdr:nvSpPr>
      <xdr:spPr>
        <a:xfrm>
          <a:off x="447675" y="8477250"/>
          <a:ext cx="3808298" cy="934470"/>
        </a:xfrm>
        <a:prstGeom prst="wedgeRoundRectCallout">
          <a:avLst>
            <a:gd name="adj1" fmla="val 169517"/>
            <a:gd name="adj2" fmla="val -1458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記入された成績評価を点数に換算して表示。</a:t>
          </a:r>
          <a:endParaRPr kumimoji="1" lang="en-US" altLang="ja-JP" sz="1100"/>
        </a:p>
        <a:p>
          <a:pPr algn="ctr">
            <a:lnSpc>
              <a:spcPts val="1300"/>
            </a:lnSpc>
          </a:pPr>
          <a:r>
            <a:rPr kumimoji="1" lang="ja-JP" altLang="en-US" sz="1100"/>
            <a:t>成績評価の記入がない場合は「－」を表示します。</a:t>
          </a:r>
        </a:p>
      </xdr:txBody>
    </xdr:sp>
    <xdr:clientData/>
  </xdr:twoCellAnchor>
  <xdr:twoCellAnchor>
    <xdr:from>
      <xdr:col>7</xdr:col>
      <xdr:colOff>285750</xdr:colOff>
      <xdr:row>30</xdr:row>
      <xdr:rowOff>0</xdr:rowOff>
    </xdr:from>
    <xdr:to>
      <xdr:col>17</xdr:col>
      <xdr:colOff>15308</xdr:colOff>
      <xdr:row>33</xdr:row>
      <xdr:rowOff>193901</xdr:rowOff>
    </xdr:to>
    <xdr:sp macro="" textlink="">
      <xdr:nvSpPr>
        <xdr:cNvPr id="5" name="角丸四角形吹き出し 4"/>
        <xdr:cNvSpPr/>
      </xdr:nvSpPr>
      <xdr:spPr>
        <a:xfrm>
          <a:off x="7477125" y="8382000"/>
          <a:ext cx="4015808" cy="936851"/>
        </a:xfrm>
        <a:prstGeom prst="wedgeRoundRectCallout">
          <a:avLst>
            <a:gd name="adj1" fmla="val 57619"/>
            <a:gd name="adj2" fmla="val -1946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場合は「未達」を表示します。</a:t>
          </a:r>
        </a:p>
      </xdr:txBody>
    </xdr:sp>
    <xdr:clientData/>
  </xdr:twoCellAnchor>
  <xdr:twoCellAnchor>
    <xdr:from>
      <xdr:col>26</xdr:col>
      <xdr:colOff>1083469</xdr:colOff>
      <xdr:row>7</xdr:row>
      <xdr:rowOff>178593</xdr:rowOff>
    </xdr:from>
    <xdr:to>
      <xdr:col>26</xdr:col>
      <xdr:colOff>2928937</xdr:colOff>
      <xdr:row>10</xdr:row>
      <xdr:rowOff>79942</xdr:rowOff>
    </xdr:to>
    <xdr:sp macro="" textlink="">
      <xdr:nvSpPr>
        <xdr:cNvPr id="6" name="角丸四角形吹き出し 5"/>
        <xdr:cNvSpPr/>
      </xdr:nvSpPr>
      <xdr:spPr>
        <a:xfrm>
          <a:off x="19028569" y="2864643"/>
          <a:ext cx="1845468" cy="644299"/>
        </a:xfrm>
        <a:prstGeom prst="wedgeRoundRectCallout">
          <a:avLst>
            <a:gd name="adj1" fmla="val 159416"/>
            <a:gd name="adj2" fmla="val -1304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評価を入力</a:t>
          </a:r>
          <a:endParaRPr kumimoji="1" lang="en-US" altLang="ja-JP" sz="1100"/>
        </a:p>
        <a:p>
          <a:pPr algn="ctr"/>
          <a:r>
            <a:rPr kumimoji="1" lang="ja-JP" altLang="en-US" sz="1100"/>
            <a:t>ドロップダウンより選択</a:t>
          </a:r>
        </a:p>
      </xdr:txBody>
    </xdr:sp>
    <xdr:clientData/>
  </xdr:twoCellAnchor>
  <xdr:twoCellAnchor>
    <xdr:from>
      <xdr:col>25</xdr:col>
      <xdr:colOff>476250</xdr:colOff>
      <xdr:row>20</xdr:row>
      <xdr:rowOff>59531</xdr:rowOff>
    </xdr:from>
    <xdr:to>
      <xdr:col>25</xdr:col>
      <xdr:colOff>2013856</xdr:colOff>
      <xdr:row>21</xdr:row>
      <xdr:rowOff>239825</xdr:rowOff>
    </xdr:to>
    <xdr:sp macro="" textlink="">
      <xdr:nvSpPr>
        <xdr:cNvPr id="7" name="角丸四角形吹き出し 6"/>
        <xdr:cNvSpPr/>
      </xdr:nvSpPr>
      <xdr:spPr>
        <a:xfrm>
          <a:off x="15525750" y="5965031"/>
          <a:ext cx="1537606" cy="427944"/>
        </a:xfrm>
        <a:prstGeom prst="wedgeRoundRectCallout">
          <a:avLst>
            <a:gd name="adj1" fmla="val 140156"/>
            <a:gd name="adj2" fmla="val -32914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24</xdr:col>
      <xdr:colOff>309562</xdr:colOff>
      <xdr:row>30</xdr:row>
      <xdr:rowOff>154781</xdr:rowOff>
    </xdr:from>
    <xdr:to>
      <xdr:col>25</xdr:col>
      <xdr:colOff>882762</xdr:colOff>
      <xdr:row>32</xdr:row>
      <xdr:rowOff>85043</xdr:rowOff>
    </xdr:to>
    <xdr:sp macro="" textlink="">
      <xdr:nvSpPr>
        <xdr:cNvPr id="8" name="角丸四角形吹き出し 7"/>
        <xdr:cNvSpPr/>
      </xdr:nvSpPr>
      <xdr:spPr>
        <a:xfrm>
          <a:off x="14397037" y="8536781"/>
          <a:ext cx="1535225" cy="425562"/>
        </a:xfrm>
        <a:prstGeom prst="wedgeRoundRectCallout">
          <a:avLst>
            <a:gd name="adj1" fmla="val 190488"/>
            <a:gd name="adj2" fmla="val 16334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科目名を入力</a:t>
          </a:r>
        </a:p>
      </xdr:txBody>
    </xdr:sp>
    <xdr:clientData/>
  </xdr:twoCellAnchor>
  <xdr:twoCellAnchor>
    <xdr:from>
      <xdr:col>24</xdr:col>
      <xdr:colOff>142875</xdr:colOff>
      <xdr:row>42</xdr:row>
      <xdr:rowOff>166688</xdr:rowOff>
    </xdr:from>
    <xdr:to>
      <xdr:col>25</xdr:col>
      <xdr:colOff>2410166</xdr:colOff>
      <xdr:row>46</xdr:row>
      <xdr:rowOff>158182</xdr:rowOff>
    </xdr:to>
    <xdr:sp macro="" textlink="">
      <xdr:nvSpPr>
        <xdr:cNvPr id="9" name="角丸四角形吹き出し 8"/>
        <xdr:cNvSpPr/>
      </xdr:nvSpPr>
      <xdr:spPr>
        <a:xfrm>
          <a:off x="14230350" y="11520488"/>
          <a:ext cx="3229316" cy="982094"/>
        </a:xfrm>
        <a:prstGeom prst="wedgeRoundRectCallout">
          <a:avLst>
            <a:gd name="adj1" fmla="val 89539"/>
            <a:gd name="adj2" fmla="val -299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対応科目に入らない科目は全てこちらへ入力。</a:t>
          </a:r>
          <a:endParaRPr kumimoji="1" lang="en-US" altLang="ja-JP" sz="1100"/>
        </a:p>
        <a:p>
          <a:pPr algn="ctr"/>
          <a:r>
            <a:rPr kumimoji="1" lang="ja-JP" altLang="en-US" sz="1100" b="0" i="0" u="none" strike="noStrike">
              <a:solidFill>
                <a:schemeClr val="lt1"/>
              </a:solidFill>
              <a:latin typeface="+mn-lt"/>
              <a:ea typeface="+mn-ea"/>
              <a:cs typeface="+mn-cs"/>
            </a:rPr>
            <a:t>また単位数が</a:t>
          </a:r>
          <a:r>
            <a:rPr kumimoji="1" lang="en-US" altLang="ja-JP" sz="1100" b="0" i="0" u="none" strike="noStrike">
              <a:solidFill>
                <a:schemeClr val="lt1"/>
              </a:solidFill>
              <a:latin typeface="+mn-lt"/>
              <a:ea typeface="+mn-ea"/>
              <a:cs typeface="+mn-cs"/>
            </a:rPr>
            <a:t>1</a:t>
          </a:r>
          <a:r>
            <a:rPr kumimoji="1" lang="ja-JP" altLang="en-US" sz="1100" b="0" i="0" u="none" strike="noStrike">
              <a:solidFill>
                <a:schemeClr val="lt1"/>
              </a:solidFill>
              <a:latin typeface="+mn-lt"/>
              <a:ea typeface="+mn-ea"/>
              <a:cs typeface="+mn-cs"/>
            </a:rPr>
            <a:t>単位や</a:t>
          </a:r>
          <a:r>
            <a:rPr kumimoji="1" lang="en-US" altLang="ja-JP" sz="1100" b="0" i="0" u="none" strike="noStrike">
              <a:solidFill>
                <a:schemeClr val="lt1"/>
              </a:solidFill>
              <a:latin typeface="+mn-lt"/>
              <a:ea typeface="+mn-ea"/>
              <a:cs typeface="+mn-cs"/>
            </a:rPr>
            <a:t>3</a:t>
          </a:r>
          <a:r>
            <a:rPr kumimoji="1" lang="ja-JP" altLang="en-US" sz="1100" b="0" i="0" u="none" strike="noStrike">
              <a:solidFill>
                <a:schemeClr val="lt1"/>
              </a:solidFill>
              <a:latin typeface="+mn-lt"/>
              <a:ea typeface="+mn-ea"/>
              <a:cs typeface="+mn-cs"/>
            </a:rPr>
            <a:t>単位のものは直接</a:t>
          </a:r>
          <a:endParaRPr kumimoji="1" lang="en-US" altLang="ja-JP" sz="1100" b="0" i="0" u="none" strike="noStrike">
            <a:solidFill>
              <a:schemeClr val="lt1"/>
            </a:solidFill>
            <a:latin typeface="+mn-lt"/>
            <a:ea typeface="+mn-ea"/>
            <a:cs typeface="+mn-cs"/>
          </a:endParaRPr>
        </a:p>
        <a:p>
          <a:pPr algn="ctr"/>
          <a:r>
            <a:rPr kumimoji="1" lang="ja-JP" altLang="en-US" sz="1100"/>
            <a:t>ＡＨ列に</a:t>
          </a:r>
          <a:r>
            <a:rPr kumimoji="1" lang="en-US" altLang="ja-JP" sz="1100"/>
            <a:t>1</a:t>
          </a:r>
          <a:r>
            <a:rPr kumimoji="1" lang="ja-JP" altLang="en-US" sz="1100"/>
            <a:t>または</a:t>
          </a:r>
          <a:r>
            <a:rPr kumimoji="1" lang="en-US" altLang="ja-JP" sz="1100"/>
            <a:t>3</a:t>
          </a:r>
          <a:r>
            <a:rPr kumimoji="1" lang="ja-JP" altLang="en-US" sz="1100"/>
            <a:t>を入力。</a:t>
          </a:r>
        </a:p>
      </xdr:txBody>
    </xdr:sp>
    <xdr:clientData/>
  </xdr:twoCellAnchor>
  <xdr:twoCellAnchor>
    <xdr:from>
      <xdr:col>8</xdr:col>
      <xdr:colOff>261937</xdr:colOff>
      <xdr:row>48</xdr:row>
      <xdr:rowOff>35719</xdr:rowOff>
    </xdr:from>
    <xdr:to>
      <xdr:col>19</xdr:col>
      <xdr:colOff>11905</xdr:colOff>
      <xdr:row>51</xdr:row>
      <xdr:rowOff>229620</xdr:rowOff>
    </xdr:to>
    <xdr:sp macro="" textlink="">
      <xdr:nvSpPr>
        <xdr:cNvPr id="10" name="角丸四角形吹き出し 9"/>
        <xdr:cNvSpPr/>
      </xdr:nvSpPr>
      <xdr:spPr>
        <a:xfrm>
          <a:off x="8643937" y="12875419"/>
          <a:ext cx="3474243" cy="936851"/>
        </a:xfrm>
        <a:prstGeom prst="wedgeRoundRectCallout">
          <a:avLst>
            <a:gd name="adj1" fmla="val 60320"/>
            <a:gd name="adj2" fmla="val 2178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計算結果が表示されます。取得条件を満たさない</a:t>
          </a:r>
          <a:endParaRPr kumimoji="1" lang="en-US" altLang="ja-JP" sz="1100"/>
        </a:p>
        <a:p>
          <a:pPr algn="ctr">
            <a:lnSpc>
              <a:spcPts val="1300"/>
            </a:lnSpc>
          </a:pPr>
          <a:r>
            <a:rPr kumimoji="1" lang="ja-JP" altLang="en-US" sz="1100"/>
            <a:t>場合は「</a:t>
          </a:r>
          <a:r>
            <a:rPr kumimoji="1" lang="en-US" altLang="ja-JP" sz="1100"/>
            <a:t>-</a:t>
          </a:r>
          <a:r>
            <a:rPr kumimoji="1" lang="ja-JP" altLang="en-US" sz="1100"/>
            <a:t>」を表示します。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10"/>
  <sheetViews>
    <sheetView topLeftCell="S19" zoomScale="80" zoomScaleNormal="80" zoomScaleSheetLayoutView="80" workbookViewId="0">
      <selection activeCell="AA19" sqref="AA19"/>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3.875" style="1" customWidth="1"/>
    <col min="7" max="7" width="1.875" style="1" customWidth="1"/>
    <col min="8" max="8" width="15.625" style="1" customWidth="1"/>
    <col min="9" max="9" width="5.625" style="1" customWidth="1"/>
    <col min="10" max="10" width="3.125" style="1" customWidth="1"/>
    <col min="11" max="13" width="5.625" style="149" customWidth="1"/>
    <col min="14" max="14" width="5.625" style="247" customWidth="1"/>
    <col min="15" max="16" width="2.625" style="247" customWidth="1"/>
    <col min="17" max="22" width="4.125" style="149" customWidth="1"/>
    <col min="23" max="23" width="9" style="1"/>
    <col min="24" max="24" width="4.625" style="1" customWidth="1"/>
    <col min="25" max="25" width="12.625" style="1" customWidth="1"/>
    <col min="26" max="26" width="38" style="1" customWidth="1"/>
    <col min="27" max="27" width="40.25" style="1" bestFit="1" customWidth="1"/>
    <col min="28" max="28" width="1.875" style="1" customWidth="1"/>
    <col min="29" max="29" width="3.875" style="1" customWidth="1"/>
    <col min="30" max="30" width="1.875" style="1" customWidth="1"/>
    <col min="31" max="31" width="15.625" style="1" customWidth="1"/>
    <col min="32" max="32" width="5.625" style="1" customWidth="1"/>
    <col min="33" max="33" width="3.125" style="1" customWidth="1"/>
    <col min="34" max="34" width="5.625" style="1" customWidth="1"/>
    <col min="35" max="36" width="5.625" style="250" customWidth="1"/>
    <col min="37" max="37" width="5.625" style="1" customWidth="1"/>
    <col min="38" max="39" width="2.625" style="1" customWidth="1"/>
    <col min="40" max="40" width="4.125" style="1" customWidth="1"/>
    <col min="41" max="43" width="4.25" style="1" customWidth="1"/>
    <col min="44" max="44" width="4.125" style="1" customWidth="1"/>
    <col min="45" max="45" width="4.625" style="1" customWidth="1"/>
    <col min="46" max="16384" width="9" style="1"/>
  </cols>
  <sheetData>
    <row r="1" spans="1:46" ht="41.25" customHeight="1" thickBot="1" x14ac:dyDescent="0.2">
      <c r="A1" s="597" t="s">
        <v>0</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row>
    <row r="2" spans="1:46" ht="31.5" customHeight="1" x14ac:dyDescent="0.15">
      <c r="A2" s="2" t="s">
        <v>1</v>
      </c>
      <c r="B2" s="3"/>
      <c r="C2" s="3"/>
      <c r="D2" s="3"/>
      <c r="E2" s="3"/>
      <c r="F2" s="3"/>
      <c r="G2" s="3"/>
      <c r="H2" s="3"/>
      <c r="I2" s="3"/>
      <c r="J2" s="3"/>
      <c r="K2" s="3"/>
      <c r="L2" s="3"/>
      <c r="M2" s="3"/>
      <c r="N2" s="3"/>
      <c r="O2" s="3"/>
      <c r="P2" s="3"/>
      <c r="Q2" s="3"/>
      <c r="R2" s="3"/>
      <c r="S2" s="3"/>
      <c r="T2" s="3"/>
      <c r="U2" s="3"/>
      <c r="V2" s="3"/>
      <c r="W2" s="3"/>
      <c r="X2" s="3"/>
      <c r="Y2" s="3"/>
      <c r="Z2" s="3"/>
      <c r="AA2" s="4"/>
      <c r="AB2" s="5"/>
      <c r="AC2" s="598" t="s">
        <v>2</v>
      </c>
      <c r="AD2" s="599"/>
      <c r="AE2" s="599"/>
      <c r="AF2" s="599"/>
      <c r="AG2" s="599"/>
      <c r="AH2" s="599"/>
      <c r="AI2" s="600" t="s">
        <v>3</v>
      </c>
      <c r="AJ2" s="599"/>
      <c r="AK2" s="599"/>
      <c r="AL2" s="599"/>
      <c r="AM2" s="599"/>
      <c r="AN2" s="599"/>
      <c r="AO2" s="599"/>
      <c r="AP2" s="599"/>
      <c r="AQ2" s="599"/>
      <c r="AR2" s="599"/>
      <c r="AS2" s="601"/>
    </row>
    <row r="3" spans="1:46" ht="31.5" customHeight="1" thickBot="1" x14ac:dyDescent="0.2">
      <c r="A3" s="6" t="s">
        <v>4</v>
      </c>
      <c r="B3" s="3"/>
      <c r="C3" s="3"/>
      <c r="D3" s="3"/>
      <c r="E3" s="3"/>
      <c r="F3" s="3"/>
      <c r="G3" s="3"/>
      <c r="H3" s="3"/>
      <c r="I3" s="3"/>
      <c r="J3" s="3"/>
      <c r="K3" s="3"/>
      <c r="L3" s="3"/>
      <c r="M3" s="3"/>
      <c r="N3" s="3"/>
      <c r="O3" s="3"/>
      <c r="P3" s="3"/>
      <c r="Q3" s="3"/>
      <c r="R3" s="3"/>
      <c r="S3" s="3"/>
      <c r="T3" s="3"/>
      <c r="U3" s="3"/>
      <c r="V3" s="3"/>
      <c r="W3" s="3"/>
      <c r="X3" s="3"/>
      <c r="Y3" s="3"/>
      <c r="Z3" s="3"/>
      <c r="AA3" s="7" t="s">
        <v>430</v>
      </c>
      <c r="AB3" s="5"/>
      <c r="AC3" s="602"/>
      <c r="AD3" s="603"/>
      <c r="AE3" s="603"/>
      <c r="AF3" s="603"/>
      <c r="AG3" s="603"/>
      <c r="AH3" s="603"/>
      <c r="AI3" s="604"/>
      <c r="AJ3" s="603"/>
      <c r="AK3" s="603"/>
      <c r="AL3" s="603"/>
      <c r="AM3" s="603"/>
      <c r="AN3" s="603"/>
      <c r="AO3" s="603"/>
      <c r="AP3" s="603"/>
      <c r="AQ3" s="603"/>
      <c r="AR3" s="603"/>
      <c r="AS3" s="605"/>
    </row>
    <row r="4" spans="1:46" ht="9.9499999999999993" customHeight="1" thickBot="1" x14ac:dyDescent="0.2">
      <c r="D4" s="8"/>
      <c r="E4" s="8"/>
      <c r="F4" s="8"/>
      <c r="G4" s="8"/>
      <c r="H4" s="8"/>
      <c r="I4" s="8"/>
      <c r="J4" s="8"/>
      <c r="K4" s="8"/>
      <c r="L4" s="8"/>
      <c r="M4" s="8"/>
      <c r="N4" s="8"/>
      <c r="O4" s="8"/>
      <c r="P4" s="8"/>
      <c r="Q4" s="8"/>
      <c r="R4" s="8"/>
      <c r="S4" s="8"/>
      <c r="T4" s="8"/>
      <c r="U4" s="8"/>
      <c r="V4" s="8"/>
      <c r="W4" s="8"/>
      <c r="X4" s="8"/>
      <c r="Y4" s="8"/>
      <c r="Z4" s="8"/>
      <c r="AA4" s="9"/>
      <c r="AB4" s="9"/>
      <c r="AC4" s="9"/>
      <c r="AD4" s="9"/>
      <c r="AE4" s="9"/>
      <c r="AF4" s="9"/>
      <c r="AG4" s="9"/>
      <c r="AH4" s="10"/>
      <c r="AI4" s="10"/>
      <c r="AJ4" s="10"/>
      <c r="AK4" s="10"/>
      <c r="AL4" s="10"/>
      <c r="AM4" s="10"/>
      <c r="AN4" s="10"/>
      <c r="AO4" s="10"/>
      <c r="AP4" s="10"/>
      <c r="AQ4" s="10"/>
      <c r="AR4" s="10"/>
    </row>
    <row r="5" spans="1:46" ht="58.5" customHeight="1" thickTop="1" thickBot="1" x14ac:dyDescent="0.2">
      <c r="A5" s="585" t="s">
        <v>5</v>
      </c>
      <c r="B5" s="586"/>
      <c r="C5" s="587"/>
      <c r="D5" s="606" t="s">
        <v>6</v>
      </c>
      <c r="E5" s="586"/>
      <c r="F5" s="586"/>
      <c r="G5" s="586"/>
      <c r="H5" s="11" t="s">
        <v>7</v>
      </c>
      <c r="I5" s="581" t="s">
        <v>8</v>
      </c>
      <c r="J5" s="582"/>
      <c r="K5" s="590"/>
      <c r="L5" s="591" t="s">
        <v>9</v>
      </c>
      <c r="M5" s="592"/>
      <c r="N5" s="593"/>
      <c r="O5" s="420"/>
      <c r="P5" s="417"/>
      <c r="Q5" s="594" t="s">
        <v>10</v>
      </c>
      <c r="R5" s="582"/>
      <c r="S5" s="595"/>
      <c r="T5" s="581" t="s">
        <v>11</v>
      </c>
      <c r="U5" s="582"/>
      <c r="V5" s="583"/>
      <c r="X5" s="585" t="s">
        <v>5</v>
      </c>
      <c r="Y5" s="586"/>
      <c r="Z5" s="587"/>
      <c r="AA5" s="588" t="s">
        <v>454</v>
      </c>
      <c r="AB5" s="589"/>
      <c r="AC5" s="589"/>
      <c r="AD5" s="589"/>
      <c r="AE5" s="11" t="s">
        <v>7</v>
      </c>
      <c r="AF5" s="581" t="s">
        <v>8</v>
      </c>
      <c r="AG5" s="582"/>
      <c r="AH5" s="590"/>
      <c r="AI5" s="591" t="s">
        <v>9</v>
      </c>
      <c r="AJ5" s="592"/>
      <c r="AK5" s="593"/>
      <c r="AL5" s="421"/>
      <c r="AM5" s="417"/>
      <c r="AN5" s="594" t="s">
        <v>10</v>
      </c>
      <c r="AO5" s="582"/>
      <c r="AP5" s="595"/>
      <c r="AQ5" s="581" t="s">
        <v>11</v>
      </c>
      <c r="AR5" s="582"/>
      <c r="AS5" s="583"/>
    </row>
    <row r="6" spans="1:46" ht="20.100000000000001" customHeight="1" x14ac:dyDescent="0.15">
      <c r="A6" s="514" t="s">
        <v>13</v>
      </c>
      <c r="B6" s="517" t="s">
        <v>14</v>
      </c>
      <c r="C6" s="518"/>
      <c r="D6" s="12" t="s">
        <v>15</v>
      </c>
      <c r="E6" s="13" t="s">
        <v>16</v>
      </c>
      <c r="F6" s="14">
        <v>1</v>
      </c>
      <c r="G6" s="15" t="s">
        <v>17</v>
      </c>
      <c r="H6" s="584" t="s">
        <v>18</v>
      </c>
      <c r="I6" s="330"/>
      <c r="J6" s="16" t="str">
        <f t="shared" ref="J6:J60" si="0">IF(ASC(UPPER(I6))="A",5,IF(ASC(UPPER(I6))="B",4,IF(ASC(UPPER(I6))="C",3,IF(ASC(UPPER(I6))="D",2,IF(ASC(UPPER(I6))="K",0,IF(ASC(UPPER(I6))="","-","？"))))))</f>
        <v>-</v>
      </c>
      <c r="K6" s="17">
        <f>IF(I6="A",2,IF(I6="B",2,IF(I6="C",2,IF(I6="N",2,))))</f>
        <v>0</v>
      </c>
      <c r="L6" s="511">
        <f>SUM(K6:K12)</f>
        <v>0</v>
      </c>
      <c r="M6" s="512"/>
      <c r="N6" s="513"/>
      <c r="O6" s="419"/>
      <c r="P6" s="418"/>
      <c r="Q6" s="18"/>
      <c r="R6" s="19"/>
      <c r="S6" s="20"/>
      <c r="T6" s="21"/>
      <c r="U6" s="19"/>
      <c r="V6" s="22"/>
      <c r="X6" s="514" t="s">
        <v>19</v>
      </c>
      <c r="Y6" s="533" t="s">
        <v>503</v>
      </c>
      <c r="Z6" s="534"/>
      <c r="AA6" s="23" t="s">
        <v>438</v>
      </c>
      <c r="AB6" s="13" t="s">
        <v>16</v>
      </c>
      <c r="AC6" s="14">
        <v>1</v>
      </c>
      <c r="AD6" s="24" t="s">
        <v>17</v>
      </c>
      <c r="AE6" s="523" t="s">
        <v>21</v>
      </c>
      <c r="AF6" s="330"/>
      <c r="AG6" s="25" t="str">
        <f t="shared" ref="AG6:AG42" si="1">IF(ASC(UPPER(AF6))="A",5,IF(ASC(UPPER(AF6))="B",4,IF(ASC(UPPER(AF6))="C",3,IF(ASC(UPPER(AF6))="D",2,IF(ASC(UPPER(AF6))="K",0,IF(ASC(UPPER(AF6))="","-","？"))))))</f>
        <v>-</v>
      </c>
      <c r="AH6" s="26">
        <f>IF(AF6="A",3,IF(AF6="B",3,IF(AF6="C",3,IF(AF6="N",3,))))</f>
        <v>0</v>
      </c>
      <c r="AI6" s="511">
        <f>SUM(AH6:AH23)</f>
        <v>0</v>
      </c>
      <c r="AJ6" s="512"/>
      <c r="AK6" s="513"/>
      <c r="AL6" s="458"/>
      <c r="AM6" s="425"/>
      <c r="AN6" s="27"/>
      <c r="AO6" s="28"/>
      <c r="AP6" s="29"/>
      <c r="AQ6" s="30"/>
      <c r="AR6" s="31"/>
      <c r="AS6" s="32"/>
    </row>
    <row r="7" spans="1:46" ht="20.100000000000001" customHeight="1" x14ac:dyDescent="0.15">
      <c r="A7" s="515"/>
      <c r="B7" s="519"/>
      <c r="C7" s="520"/>
      <c r="D7" s="33" t="s">
        <v>22</v>
      </c>
      <c r="E7" s="34" t="s">
        <v>16</v>
      </c>
      <c r="F7" s="35">
        <v>1</v>
      </c>
      <c r="G7" s="36" t="s">
        <v>17</v>
      </c>
      <c r="H7" s="527"/>
      <c r="I7" s="331"/>
      <c r="J7" s="37" t="str">
        <f t="shared" si="0"/>
        <v>-</v>
      </c>
      <c r="K7" s="38">
        <f>IF(I7="A",1,IF(I7="B",1,IF(I7="C",1,IF(I7="N",1,))))</f>
        <v>0</v>
      </c>
      <c r="L7" s="511"/>
      <c r="M7" s="512"/>
      <c r="N7" s="513"/>
      <c r="O7" s="419"/>
      <c r="P7" s="418"/>
      <c r="Q7" s="39"/>
      <c r="R7" s="40"/>
      <c r="S7" s="41"/>
      <c r="T7" s="42"/>
      <c r="U7" s="40"/>
      <c r="V7" s="43"/>
      <c r="X7" s="515"/>
      <c r="Y7" s="535"/>
      <c r="Z7" s="536"/>
      <c r="AA7" s="44" t="s">
        <v>455</v>
      </c>
      <c r="AB7" s="34" t="s">
        <v>456</v>
      </c>
      <c r="AC7" s="45">
        <v>1</v>
      </c>
      <c r="AD7" s="36" t="s">
        <v>457</v>
      </c>
      <c r="AE7" s="524"/>
      <c r="AF7" s="331"/>
      <c r="AG7" s="37" t="str">
        <f t="shared" si="1"/>
        <v>-</v>
      </c>
      <c r="AH7" s="38">
        <f>IF(AF7="A",2,IF(AF7="B",2,IF(AF7="C",2,IF(AF7="N",2,))))</f>
        <v>0</v>
      </c>
      <c r="AI7" s="511"/>
      <c r="AJ7" s="512"/>
      <c r="AK7" s="513"/>
      <c r="AL7" s="458"/>
      <c r="AM7" s="425"/>
      <c r="AN7" s="27"/>
      <c r="AO7" s="28"/>
      <c r="AP7" s="29"/>
      <c r="AQ7" s="46"/>
      <c r="AR7" s="47"/>
      <c r="AS7" s="48"/>
    </row>
    <row r="8" spans="1:46" ht="20.100000000000001" customHeight="1" x14ac:dyDescent="0.15">
      <c r="A8" s="515"/>
      <c r="B8" s="519"/>
      <c r="C8" s="520"/>
      <c r="D8" s="33" t="s">
        <v>24</v>
      </c>
      <c r="E8" s="34" t="s">
        <v>456</v>
      </c>
      <c r="F8" s="35">
        <v>1</v>
      </c>
      <c r="G8" s="36" t="s">
        <v>457</v>
      </c>
      <c r="H8" s="527"/>
      <c r="I8" s="331"/>
      <c r="J8" s="37" t="str">
        <f t="shared" si="0"/>
        <v>-</v>
      </c>
      <c r="K8" s="38">
        <f>IF(I8="A",1,IF(I8="B",1,IF(I8="C",1,IF(I8="N",1,))))</f>
        <v>0</v>
      </c>
      <c r="L8" s="511"/>
      <c r="M8" s="512"/>
      <c r="N8" s="513"/>
      <c r="O8" s="419"/>
      <c r="P8" s="418"/>
      <c r="Q8" s="39"/>
      <c r="R8" s="40"/>
      <c r="S8" s="41"/>
      <c r="T8" s="42"/>
      <c r="U8" s="40"/>
      <c r="V8" s="43"/>
      <c r="X8" s="515"/>
      <c r="Y8" s="535"/>
      <c r="Z8" s="536"/>
      <c r="AA8" s="44" t="s">
        <v>440</v>
      </c>
      <c r="AB8" s="34" t="s">
        <v>456</v>
      </c>
      <c r="AC8" s="45">
        <v>1</v>
      </c>
      <c r="AD8" s="36" t="s">
        <v>457</v>
      </c>
      <c r="AE8" s="524"/>
      <c r="AF8" s="331"/>
      <c r="AG8" s="37" t="str">
        <f t="shared" si="1"/>
        <v>-</v>
      </c>
      <c r="AH8" s="38">
        <f t="shared" ref="AH8:AH26" si="2">IF(AF8="A",2,IF(AF8="B",2,IF(AF8="C",2,IF(AF8="N",2,))))</f>
        <v>0</v>
      </c>
      <c r="AI8" s="511"/>
      <c r="AJ8" s="512"/>
      <c r="AK8" s="513"/>
      <c r="AL8" s="458"/>
      <c r="AM8" s="425"/>
      <c r="AN8" s="27"/>
      <c r="AO8" s="28"/>
      <c r="AP8" s="29"/>
      <c r="AQ8" s="46"/>
      <c r="AR8" s="47"/>
      <c r="AS8" s="48"/>
    </row>
    <row r="9" spans="1:46" ht="20.100000000000001" customHeight="1" x14ac:dyDescent="0.15">
      <c r="A9" s="515"/>
      <c r="B9" s="519"/>
      <c r="C9" s="520"/>
      <c r="D9" s="49" t="s">
        <v>25</v>
      </c>
      <c r="E9" s="34" t="s">
        <v>456</v>
      </c>
      <c r="F9" s="35">
        <v>1</v>
      </c>
      <c r="G9" s="36" t="s">
        <v>457</v>
      </c>
      <c r="H9" s="527"/>
      <c r="I9" s="331"/>
      <c r="J9" s="37" t="str">
        <f t="shared" si="0"/>
        <v>-</v>
      </c>
      <c r="K9" s="38">
        <f t="shared" ref="K9:K60" si="3">IF(I9="A",2,IF(I9="B",2,IF(I9="C",2,IF(I9="N",2,))))</f>
        <v>0</v>
      </c>
      <c r="L9" s="511"/>
      <c r="M9" s="512"/>
      <c r="N9" s="513"/>
      <c r="O9" s="419"/>
      <c r="P9" s="418"/>
      <c r="Q9" s="50"/>
      <c r="R9" s="457">
        <f>T98</f>
        <v>0</v>
      </c>
      <c r="S9" s="51" t="str">
        <f>IF(COUNTIF(J6:J10,"&gt;2")&lt;5,"未達","")</f>
        <v>未達</v>
      </c>
      <c r="T9" s="42"/>
      <c r="U9" s="40"/>
      <c r="V9" s="43"/>
      <c r="X9" s="515"/>
      <c r="Y9" s="535"/>
      <c r="Z9" s="536"/>
      <c r="AA9" s="44" t="s">
        <v>441</v>
      </c>
      <c r="AB9" s="34" t="s">
        <v>16</v>
      </c>
      <c r="AC9" s="45">
        <v>1</v>
      </c>
      <c r="AD9" s="36" t="s">
        <v>17</v>
      </c>
      <c r="AE9" s="524"/>
      <c r="AF9" s="331"/>
      <c r="AG9" s="37" t="str">
        <f t="shared" si="1"/>
        <v>-</v>
      </c>
      <c r="AH9" s="38">
        <f>IF(AF9="A",2,IF(AF9="B",2,IF(AF9="C",2,IF(AF9="N",2,))))</f>
        <v>0</v>
      </c>
      <c r="AI9" s="511"/>
      <c r="AJ9" s="512"/>
      <c r="AK9" s="513"/>
      <c r="AL9" s="458"/>
      <c r="AM9" s="425"/>
      <c r="AN9" s="27"/>
      <c r="AO9" s="28"/>
      <c r="AP9" s="29"/>
      <c r="AQ9" s="46"/>
      <c r="AR9" s="47"/>
      <c r="AS9" s="48"/>
    </row>
    <row r="10" spans="1:46" ht="20.100000000000001" customHeight="1" x14ac:dyDescent="0.15">
      <c r="A10" s="515"/>
      <c r="B10" s="519"/>
      <c r="C10" s="520"/>
      <c r="D10" s="52" t="s">
        <v>26</v>
      </c>
      <c r="E10" s="53" t="s">
        <v>16</v>
      </c>
      <c r="F10" s="54">
        <v>1</v>
      </c>
      <c r="G10" s="55" t="s">
        <v>17</v>
      </c>
      <c r="H10" s="570"/>
      <c r="I10" s="332"/>
      <c r="J10" s="56" t="str">
        <f t="shared" si="0"/>
        <v>-</v>
      </c>
      <c r="K10" s="57">
        <f>IF(I10="A",4,IF(I10="B",4,IF(I10="C",4,IF(I10="N",4,))))</f>
        <v>0</v>
      </c>
      <c r="L10" s="511"/>
      <c r="M10" s="512"/>
      <c r="N10" s="513"/>
      <c r="O10" s="419"/>
      <c r="P10" s="418"/>
      <c r="Q10" s="58" t="s">
        <v>16</v>
      </c>
      <c r="R10" s="59">
        <f>S97*F10</f>
        <v>0</v>
      </c>
      <c r="S10" s="60" t="s">
        <v>17</v>
      </c>
      <c r="T10" s="42"/>
      <c r="U10" s="40"/>
      <c r="V10" s="43"/>
      <c r="W10" s="61"/>
      <c r="X10" s="515"/>
      <c r="Y10" s="535"/>
      <c r="Z10" s="536"/>
      <c r="AA10" s="49" t="s">
        <v>442</v>
      </c>
      <c r="AB10" s="62" t="s">
        <v>16</v>
      </c>
      <c r="AC10" s="45">
        <v>1</v>
      </c>
      <c r="AD10" s="63" t="s">
        <v>17</v>
      </c>
      <c r="AE10" s="524"/>
      <c r="AF10" s="331"/>
      <c r="AG10" s="37" t="str">
        <f t="shared" si="1"/>
        <v>-</v>
      </c>
      <c r="AH10" s="38">
        <f>IF(AF10="A",1,IF(AF10="B",1,IF(AF10="C",1,IF(AF10="N",1,))))</f>
        <v>0</v>
      </c>
      <c r="AI10" s="511"/>
      <c r="AJ10" s="512"/>
      <c r="AK10" s="513"/>
      <c r="AL10" s="458"/>
      <c r="AM10" s="425"/>
      <c r="AN10" s="27"/>
      <c r="AO10" s="28"/>
      <c r="AP10" s="29"/>
      <c r="AQ10" s="46"/>
      <c r="AR10" s="47"/>
      <c r="AS10" s="48"/>
      <c r="AT10" s="61"/>
    </row>
    <row r="11" spans="1:46" ht="20.100000000000001" customHeight="1" x14ac:dyDescent="0.15">
      <c r="A11" s="515"/>
      <c r="B11" s="519"/>
      <c r="C11" s="520"/>
      <c r="D11" s="64" t="s">
        <v>450</v>
      </c>
      <c r="E11" s="65" t="s">
        <v>16</v>
      </c>
      <c r="F11" s="66">
        <v>0.5</v>
      </c>
      <c r="G11" s="67" t="s">
        <v>17</v>
      </c>
      <c r="H11" s="526" t="s">
        <v>31</v>
      </c>
      <c r="I11" s="333"/>
      <c r="J11" s="68" t="str">
        <f t="shared" si="0"/>
        <v>-</v>
      </c>
      <c r="K11" s="69">
        <f t="shared" si="3"/>
        <v>0</v>
      </c>
      <c r="L11" s="511"/>
      <c r="M11" s="512"/>
      <c r="N11" s="513"/>
      <c r="O11" s="419"/>
      <c r="P11" s="418"/>
      <c r="Q11" s="70"/>
      <c r="R11" s="71">
        <f>T111</f>
        <v>0</v>
      </c>
      <c r="S11" s="51" t="str">
        <f>IF(COUNTIF(J11:J12,"&gt;2")&lt;1,"未達","")</f>
        <v>未達</v>
      </c>
      <c r="T11" s="576" t="str">
        <f>IF(U12="-","-",IF(U12&gt;5,"？",IF(U12=5,"AAA",IF(U12&gt;=4.5,"AA",IF(U12&gt;=4,"A",IF(U12&gt;=3.5,"B",IF(U12&gt;=3,"C","？")))))))</f>
        <v>-</v>
      </c>
      <c r="U11" s="577"/>
      <c r="V11" s="578"/>
      <c r="W11" s="61"/>
      <c r="X11" s="515"/>
      <c r="Y11" s="535"/>
      <c r="Z11" s="536"/>
      <c r="AA11" s="52" t="s">
        <v>443</v>
      </c>
      <c r="AB11" s="34" t="s">
        <v>16</v>
      </c>
      <c r="AC11" s="45">
        <v>1</v>
      </c>
      <c r="AD11" s="36" t="s">
        <v>17</v>
      </c>
      <c r="AE11" s="524"/>
      <c r="AF11" s="331"/>
      <c r="AG11" s="37" t="str">
        <f t="shared" si="1"/>
        <v>-</v>
      </c>
      <c r="AH11" s="38">
        <f t="shared" ref="AH11" si="4">IF(AF11="A",2,IF(AF11="B",2,IF(AF11="C",2,IF(AF11="N",2,))))</f>
        <v>0</v>
      </c>
      <c r="AI11" s="511"/>
      <c r="AJ11" s="512"/>
      <c r="AK11" s="513"/>
      <c r="AL11" s="458"/>
      <c r="AM11" s="425"/>
      <c r="AN11" s="72"/>
      <c r="AO11" s="457">
        <f>AP98</f>
        <v>0</v>
      </c>
      <c r="AP11" s="51" t="str">
        <f>IF(COUNTIF(AG6:AG12,"&gt;2")&lt;7,"未達","")</f>
        <v>未達</v>
      </c>
      <c r="AQ11" s="46"/>
      <c r="AR11" s="47"/>
      <c r="AS11" s="48"/>
    </row>
    <row r="12" spans="1:46" ht="20.100000000000001" customHeight="1" thickBot="1" x14ac:dyDescent="0.2">
      <c r="A12" s="516"/>
      <c r="B12" s="521"/>
      <c r="C12" s="522"/>
      <c r="D12" s="73" t="s">
        <v>451</v>
      </c>
      <c r="E12" s="74" t="s">
        <v>16</v>
      </c>
      <c r="F12" s="75">
        <v>0.5</v>
      </c>
      <c r="G12" s="76" t="s">
        <v>17</v>
      </c>
      <c r="H12" s="556"/>
      <c r="I12" s="334"/>
      <c r="J12" s="77" t="str">
        <f t="shared" si="0"/>
        <v>-</v>
      </c>
      <c r="K12" s="69">
        <f t="shared" si="3"/>
        <v>0</v>
      </c>
      <c r="L12" s="508" t="s">
        <v>32</v>
      </c>
      <c r="M12" s="509"/>
      <c r="N12" s="510"/>
      <c r="O12" s="419"/>
      <c r="P12" s="418"/>
      <c r="Q12" s="78" t="s">
        <v>16</v>
      </c>
      <c r="R12" s="79">
        <f>S110*F12</f>
        <v>0</v>
      </c>
      <c r="S12" s="80" t="s">
        <v>17</v>
      </c>
      <c r="T12" s="81" t="s">
        <v>16</v>
      </c>
      <c r="U12" s="82" t="str">
        <f>IF(SUM(R12)=0,"-",ROUND((R11*F11)/SUM(R12),1))</f>
        <v>-</v>
      </c>
      <c r="V12" s="83" t="s">
        <v>17</v>
      </c>
      <c r="W12" s="61"/>
      <c r="X12" s="515"/>
      <c r="Y12" s="535"/>
      <c r="Z12" s="536"/>
      <c r="AA12" s="52" t="s">
        <v>458</v>
      </c>
      <c r="AB12" s="84" t="s">
        <v>16</v>
      </c>
      <c r="AC12" s="85">
        <v>1</v>
      </c>
      <c r="AD12" s="86" t="s">
        <v>17</v>
      </c>
      <c r="AE12" s="525"/>
      <c r="AF12" s="337"/>
      <c r="AG12" s="87" t="str">
        <f t="shared" si="1"/>
        <v>-</v>
      </c>
      <c r="AH12" s="57">
        <f t="shared" si="2"/>
        <v>0</v>
      </c>
      <c r="AI12" s="511"/>
      <c r="AJ12" s="512"/>
      <c r="AK12" s="513"/>
      <c r="AL12" s="458"/>
      <c r="AM12" s="425"/>
      <c r="AN12" s="58" t="s">
        <v>16</v>
      </c>
      <c r="AO12" s="59">
        <f>AO97*AC10</f>
        <v>0</v>
      </c>
      <c r="AP12" s="60" t="s">
        <v>17</v>
      </c>
      <c r="AQ12" s="46"/>
      <c r="AR12" s="47"/>
      <c r="AS12" s="48"/>
      <c r="AT12" s="61"/>
    </row>
    <row r="13" spans="1:46" ht="20.100000000000001" customHeight="1" x14ac:dyDescent="0.15">
      <c r="A13" s="514" t="s">
        <v>33</v>
      </c>
      <c r="B13" s="579" t="s">
        <v>34</v>
      </c>
      <c r="C13" s="518"/>
      <c r="D13" s="443" t="s">
        <v>432</v>
      </c>
      <c r="E13" s="445" t="s">
        <v>16</v>
      </c>
      <c r="F13" s="444">
        <v>1</v>
      </c>
      <c r="G13" s="446" t="s">
        <v>17</v>
      </c>
      <c r="H13" s="456" t="s">
        <v>35</v>
      </c>
      <c r="I13" s="330"/>
      <c r="J13" s="451" t="str">
        <f t="shared" si="0"/>
        <v>-</v>
      </c>
      <c r="K13" s="26">
        <f t="shared" si="3"/>
        <v>0</v>
      </c>
      <c r="L13" s="567">
        <f>SUM(K13:K14)</f>
        <v>0</v>
      </c>
      <c r="M13" s="568"/>
      <c r="N13" s="569"/>
      <c r="O13" s="419"/>
      <c r="P13" s="418"/>
      <c r="Q13" s="50"/>
      <c r="R13" s="457">
        <f>T123</f>
        <v>0</v>
      </c>
      <c r="S13" s="51" t="str">
        <f>IF(COUNTIF(J13:J14,"&gt;2")&lt;1,"未達","")</f>
        <v>未達</v>
      </c>
      <c r="T13" s="576" t="str">
        <f>IF(U14="-","-",IF(U14&gt;5,"？",IF(U14=5,"AAA",IF(U14&gt;=4.5,"AA",IF(U14&gt;=4,"A",IF(U14&gt;=3.5,"B",IF(U14&gt;=3,"C","？")))))))</f>
        <v>-</v>
      </c>
      <c r="U13" s="577"/>
      <c r="V13" s="578"/>
      <c r="W13" s="61"/>
      <c r="X13" s="515"/>
      <c r="Y13" s="535"/>
      <c r="Z13" s="536"/>
      <c r="AA13" s="432"/>
      <c r="AB13" s="65" t="s">
        <v>16</v>
      </c>
      <c r="AC13" s="66">
        <v>1</v>
      </c>
      <c r="AD13" s="89" t="s">
        <v>17</v>
      </c>
      <c r="AE13" s="542" t="s">
        <v>504</v>
      </c>
      <c r="AF13" s="338"/>
      <c r="AG13" s="90" t="str">
        <f t="shared" si="1"/>
        <v>-</v>
      </c>
      <c r="AH13" s="91">
        <f t="shared" si="2"/>
        <v>0</v>
      </c>
      <c r="AI13" s="511"/>
      <c r="AJ13" s="512"/>
      <c r="AK13" s="513"/>
      <c r="AL13" s="458"/>
      <c r="AM13" s="425"/>
      <c r="AN13" s="27"/>
      <c r="AO13" s="28"/>
      <c r="AP13" s="29"/>
      <c r="AQ13" s="46"/>
      <c r="AR13" s="47"/>
      <c r="AS13" s="48"/>
      <c r="AT13" s="61"/>
    </row>
    <row r="14" spans="1:46" ht="20.100000000000001" customHeight="1" thickBot="1" x14ac:dyDescent="0.2">
      <c r="A14" s="516"/>
      <c r="B14" s="580"/>
      <c r="C14" s="522"/>
      <c r="D14" s="447" t="s">
        <v>431</v>
      </c>
      <c r="E14" s="448" t="s">
        <v>53</v>
      </c>
      <c r="F14" s="449">
        <v>1</v>
      </c>
      <c r="G14" s="450" t="s">
        <v>54</v>
      </c>
      <c r="H14" s="452" t="s">
        <v>459</v>
      </c>
      <c r="I14" s="335"/>
      <c r="J14" s="454" t="str">
        <f t="shared" si="0"/>
        <v>-</v>
      </c>
      <c r="K14" s="455">
        <f t="shared" si="3"/>
        <v>0</v>
      </c>
      <c r="L14" s="530" t="s">
        <v>37</v>
      </c>
      <c r="M14" s="531"/>
      <c r="N14" s="532"/>
      <c r="O14" s="419"/>
      <c r="P14" s="418"/>
      <c r="Q14" s="78" t="s">
        <v>16</v>
      </c>
      <c r="R14" s="79">
        <f>S122*F13</f>
        <v>0</v>
      </c>
      <c r="S14" s="80" t="s">
        <v>17</v>
      </c>
      <c r="T14" s="81" t="s">
        <v>16</v>
      </c>
      <c r="U14" s="82" t="str">
        <f>IF(SUM(R14)=0,"-",ROUND((R13*F13)/SUM(R14),1))</f>
        <v>-</v>
      </c>
      <c r="V14" s="83" t="s">
        <v>17</v>
      </c>
      <c r="W14" s="61"/>
      <c r="X14" s="515"/>
      <c r="Y14" s="535"/>
      <c r="Z14" s="536"/>
      <c r="AA14" s="459"/>
      <c r="AB14" s="84" t="s">
        <v>16</v>
      </c>
      <c r="AC14" s="93">
        <v>1</v>
      </c>
      <c r="AD14" s="94" t="s">
        <v>17</v>
      </c>
      <c r="AE14" s="524"/>
      <c r="AF14" s="331"/>
      <c r="AG14" s="37" t="str">
        <f t="shared" si="1"/>
        <v>-</v>
      </c>
      <c r="AH14" s="38">
        <f t="shared" si="2"/>
        <v>0</v>
      </c>
      <c r="AI14" s="511"/>
      <c r="AJ14" s="512"/>
      <c r="AK14" s="513"/>
      <c r="AL14" s="458"/>
      <c r="AM14" s="425"/>
      <c r="AN14" s="95"/>
      <c r="AO14" s="28"/>
      <c r="AP14" s="28"/>
      <c r="AQ14" s="46"/>
      <c r="AR14" s="47"/>
      <c r="AS14" s="48"/>
      <c r="AT14" s="61"/>
    </row>
    <row r="15" spans="1:46" ht="20.100000000000001" customHeight="1" x14ac:dyDescent="0.15">
      <c r="A15" s="514" t="s">
        <v>38</v>
      </c>
      <c r="B15" s="517" t="s">
        <v>39</v>
      </c>
      <c r="C15" s="518"/>
      <c r="D15" s="96" t="s">
        <v>434</v>
      </c>
      <c r="E15" s="97" t="s">
        <v>16</v>
      </c>
      <c r="F15" s="98">
        <v>1</v>
      </c>
      <c r="G15" s="99" t="s">
        <v>17</v>
      </c>
      <c r="H15" s="100" t="s">
        <v>40</v>
      </c>
      <c r="I15" s="336"/>
      <c r="J15" s="16" t="str">
        <f t="shared" si="0"/>
        <v>-</v>
      </c>
      <c r="K15" s="101">
        <f>IF(I15="A",2,IF(I15="B",2,IF(I15="C",2,IF(I15="N",2,))))</f>
        <v>0</v>
      </c>
      <c r="L15" s="567">
        <f>SUM(K15:K20)</f>
        <v>0</v>
      </c>
      <c r="M15" s="568"/>
      <c r="N15" s="569"/>
      <c r="O15" s="419"/>
      <c r="P15" s="418"/>
      <c r="Q15" s="102" t="s">
        <v>16</v>
      </c>
      <c r="R15" s="103">
        <f>T136</f>
        <v>0</v>
      </c>
      <c r="S15" s="104" t="s">
        <v>17</v>
      </c>
      <c r="T15" s="105"/>
      <c r="U15" s="106"/>
      <c r="V15" s="107"/>
      <c r="W15" s="61"/>
      <c r="X15" s="515"/>
      <c r="Y15" s="535"/>
      <c r="Z15" s="536"/>
      <c r="AA15" s="434"/>
      <c r="AB15" s="34" t="s">
        <v>16</v>
      </c>
      <c r="AC15" s="35">
        <v>1</v>
      </c>
      <c r="AD15" s="108" t="s">
        <v>17</v>
      </c>
      <c r="AE15" s="524"/>
      <c r="AF15" s="331"/>
      <c r="AG15" s="37" t="str">
        <f t="shared" si="1"/>
        <v>-</v>
      </c>
      <c r="AH15" s="38">
        <f t="shared" si="2"/>
        <v>0</v>
      </c>
      <c r="AI15" s="511"/>
      <c r="AJ15" s="512"/>
      <c r="AK15" s="513"/>
      <c r="AL15" s="458"/>
      <c r="AM15" s="425"/>
      <c r="AN15" s="95"/>
      <c r="AO15" s="28"/>
      <c r="AP15" s="28"/>
      <c r="AQ15" s="46"/>
      <c r="AR15" s="47"/>
      <c r="AS15" s="48"/>
      <c r="AT15" s="61"/>
    </row>
    <row r="16" spans="1:46" ht="20.100000000000001" customHeight="1" x14ac:dyDescent="0.15">
      <c r="A16" s="515"/>
      <c r="B16" s="519"/>
      <c r="C16" s="520"/>
      <c r="D16" s="64" t="s">
        <v>435</v>
      </c>
      <c r="E16" s="62" t="s">
        <v>16</v>
      </c>
      <c r="F16" s="109">
        <v>0.5</v>
      </c>
      <c r="G16" s="63" t="s">
        <v>17</v>
      </c>
      <c r="H16" s="526" t="s">
        <v>31</v>
      </c>
      <c r="I16" s="333"/>
      <c r="J16" s="68" t="str">
        <f t="shared" si="0"/>
        <v>-</v>
      </c>
      <c r="K16" s="69">
        <f t="shared" si="3"/>
        <v>0</v>
      </c>
      <c r="L16" s="511"/>
      <c r="M16" s="512"/>
      <c r="N16" s="513"/>
      <c r="O16" s="419"/>
      <c r="P16" s="418"/>
      <c r="Q16" s="110"/>
      <c r="R16" s="111"/>
      <c r="S16" s="112"/>
      <c r="T16" s="113"/>
      <c r="U16" s="114"/>
      <c r="V16" s="115"/>
      <c r="W16" s="61"/>
      <c r="X16" s="515"/>
      <c r="Y16" s="535"/>
      <c r="Z16" s="536"/>
      <c r="AA16" s="435"/>
      <c r="AB16" s="84" t="s">
        <v>16</v>
      </c>
      <c r="AC16" s="93">
        <v>1</v>
      </c>
      <c r="AD16" s="94" t="s">
        <v>17</v>
      </c>
      <c r="AE16" s="524"/>
      <c r="AF16" s="331"/>
      <c r="AG16" s="37" t="str">
        <f t="shared" si="1"/>
        <v>-</v>
      </c>
      <c r="AH16" s="38">
        <f t="shared" si="2"/>
        <v>0</v>
      </c>
      <c r="AI16" s="511"/>
      <c r="AJ16" s="512"/>
      <c r="AK16" s="513"/>
      <c r="AL16" s="458"/>
      <c r="AM16" s="425"/>
      <c r="AQ16" s="46"/>
      <c r="AR16" s="47"/>
      <c r="AS16" s="48"/>
      <c r="AT16" s="61"/>
    </row>
    <row r="17" spans="1:46" ht="20.100000000000001" customHeight="1" x14ac:dyDescent="0.15">
      <c r="A17" s="515"/>
      <c r="B17" s="519"/>
      <c r="C17" s="520"/>
      <c r="D17" s="116" t="s">
        <v>436</v>
      </c>
      <c r="E17" s="34" t="s">
        <v>16</v>
      </c>
      <c r="F17" s="117">
        <v>0.5</v>
      </c>
      <c r="G17" s="36" t="s">
        <v>17</v>
      </c>
      <c r="H17" s="527"/>
      <c r="I17" s="331"/>
      <c r="J17" s="37" t="str">
        <f t="shared" si="0"/>
        <v>-</v>
      </c>
      <c r="K17" s="38">
        <f t="shared" si="3"/>
        <v>0</v>
      </c>
      <c r="L17" s="511"/>
      <c r="M17" s="512"/>
      <c r="N17" s="513"/>
      <c r="O17" s="419"/>
      <c r="P17" s="418"/>
      <c r="Q17" s="50"/>
      <c r="R17" s="457">
        <f>T147</f>
        <v>0</v>
      </c>
      <c r="S17" s="51" t="str">
        <f>IF(COUNTIF(J16:J18,"&gt;2")&lt;1,"未達","")</f>
        <v>未達</v>
      </c>
      <c r="T17" s="113"/>
      <c r="U17" s="114"/>
      <c r="V17" s="115"/>
      <c r="W17" s="61"/>
      <c r="X17" s="515"/>
      <c r="Y17" s="535"/>
      <c r="Z17" s="536"/>
      <c r="AA17" s="434"/>
      <c r="AB17" s="34" t="s">
        <v>16</v>
      </c>
      <c r="AC17" s="35">
        <v>1</v>
      </c>
      <c r="AD17" s="108" t="s">
        <v>17</v>
      </c>
      <c r="AE17" s="524"/>
      <c r="AF17" s="331"/>
      <c r="AG17" s="37" t="str">
        <f t="shared" si="1"/>
        <v>-</v>
      </c>
      <c r="AH17" s="38">
        <f t="shared" si="2"/>
        <v>0</v>
      </c>
      <c r="AI17" s="511"/>
      <c r="AJ17" s="512"/>
      <c r="AK17" s="513"/>
      <c r="AL17" s="458"/>
      <c r="AM17" s="425"/>
      <c r="AQ17" s="46"/>
      <c r="AR17" s="47"/>
      <c r="AS17" s="48"/>
      <c r="AT17" s="61"/>
    </row>
    <row r="18" spans="1:46" ht="20.100000000000001" customHeight="1" x14ac:dyDescent="0.15">
      <c r="A18" s="515"/>
      <c r="B18" s="519"/>
      <c r="C18" s="520"/>
      <c r="D18" s="52" t="s">
        <v>437</v>
      </c>
      <c r="E18" s="53" t="s">
        <v>16</v>
      </c>
      <c r="F18" s="118">
        <v>0.5</v>
      </c>
      <c r="G18" s="55" t="s">
        <v>17</v>
      </c>
      <c r="H18" s="570"/>
      <c r="I18" s="337"/>
      <c r="J18" s="56" t="str">
        <f t="shared" si="0"/>
        <v>-</v>
      </c>
      <c r="K18" s="101">
        <f t="shared" si="3"/>
        <v>0</v>
      </c>
      <c r="L18" s="511"/>
      <c r="M18" s="512"/>
      <c r="N18" s="513"/>
      <c r="O18" s="419"/>
      <c r="P18" s="418"/>
      <c r="Q18" s="58" t="s">
        <v>16</v>
      </c>
      <c r="R18" s="59">
        <f>S146*F18</f>
        <v>0</v>
      </c>
      <c r="S18" s="60" t="s">
        <v>17</v>
      </c>
      <c r="T18" s="113"/>
      <c r="U18" s="114"/>
      <c r="V18" s="115"/>
      <c r="W18" s="61"/>
      <c r="X18" s="515"/>
      <c r="Y18" s="535"/>
      <c r="Z18" s="536"/>
      <c r="AA18" s="436"/>
      <c r="AB18" s="62" t="s">
        <v>16</v>
      </c>
      <c r="AC18" s="45">
        <v>1</v>
      </c>
      <c r="AD18" s="119" t="s">
        <v>17</v>
      </c>
      <c r="AE18" s="524"/>
      <c r="AF18" s="338"/>
      <c r="AG18" s="90" t="str">
        <f t="shared" si="1"/>
        <v>-</v>
      </c>
      <c r="AH18" s="120">
        <f t="shared" si="2"/>
        <v>0</v>
      </c>
      <c r="AI18" s="511"/>
      <c r="AJ18" s="512"/>
      <c r="AK18" s="513"/>
      <c r="AL18" s="458"/>
      <c r="AM18" s="425"/>
      <c r="AN18" s="72"/>
      <c r="AO18" s="457">
        <f>AP110</f>
        <v>0</v>
      </c>
      <c r="AP18" s="51" t="str">
        <f>IF(AH13+AH14+AH15+AH16+AH17+AH18+AH19&lt;10,"未達","")</f>
        <v>未達</v>
      </c>
      <c r="AQ18" s="46"/>
      <c r="AR18" s="47"/>
      <c r="AS18" s="48"/>
      <c r="AT18" s="61"/>
    </row>
    <row r="19" spans="1:46" ht="20.100000000000001" customHeight="1" x14ac:dyDescent="0.15">
      <c r="A19" s="515"/>
      <c r="B19" s="519"/>
      <c r="C19" s="520"/>
      <c r="D19" s="328" t="s">
        <v>43</v>
      </c>
      <c r="E19" s="62" t="s">
        <v>16</v>
      </c>
      <c r="F19" s="109">
        <v>0.5</v>
      </c>
      <c r="G19" s="63" t="s">
        <v>17</v>
      </c>
      <c r="H19" s="571" t="s">
        <v>452</v>
      </c>
      <c r="I19" s="333"/>
      <c r="J19" s="68" t="str">
        <f t="shared" si="0"/>
        <v>-</v>
      </c>
      <c r="K19" s="69">
        <f t="shared" si="3"/>
        <v>0</v>
      </c>
      <c r="L19" s="511"/>
      <c r="M19" s="512"/>
      <c r="N19" s="513"/>
      <c r="O19" s="419"/>
      <c r="P19" s="418"/>
      <c r="Q19" s="50"/>
      <c r="R19" s="71">
        <f>T159</f>
        <v>0</v>
      </c>
      <c r="S19" s="51" t="str">
        <f>IF(COUNTIF(J19:J20,"&gt;2")&lt;2,"未達","")</f>
        <v>未達</v>
      </c>
      <c r="T19" s="501" t="str">
        <f>IF(U20="-","-",IF(U20&gt;5,"？",IF(U20=5,"AAA",IF(U20&gt;=4.5,"AA",IF(U20&gt;=4,"A",IF(U20&gt;=3.5,"B",IF(U20&gt;=3,"C","？")))))))</f>
        <v>-</v>
      </c>
      <c r="U19" s="502"/>
      <c r="V19" s="503"/>
      <c r="W19" s="61"/>
      <c r="X19" s="515"/>
      <c r="Y19" s="535"/>
      <c r="Z19" s="536"/>
      <c r="AA19" s="437"/>
      <c r="AB19" s="84" t="s">
        <v>16</v>
      </c>
      <c r="AC19" s="93">
        <v>1</v>
      </c>
      <c r="AD19" s="94" t="s">
        <v>17</v>
      </c>
      <c r="AE19" s="525"/>
      <c r="AF19" s="335"/>
      <c r="AG19" s="56" t="str">
        <f t="shared" si="1"/>
        <v>-</v>
      </c>
      <c r="AH19" s="69">
        <f t="shared" si="2"/>
        <v>0</v>
      </c>
      <c r="AI19" s="511"/>
      <c r="AJ19" s="512"/>
      <c r="AK19" s="513"/>
      <c r="AL19" s="458"/>
      <c r="AM19" s="425"/>
      <c r="AN19" s="58" t="s">
        <v>16</v>
      </c>
      <c r="AO19" s="59">
        <f>AO109*AC17</f>
        <v>0</v>
      </c>
      <c r="AP19" s="60" t="s">
        <v>17</v>
      </c>
      <c r="AQ19" s="46"/>
      <c r="AR19" s="47"/>
      <c r="AS19" s="48"/>
      <c r="AT19" s="61"/>
    </row>
    <row r="20" spans="1:46" ht="20.100000000000001" customHeight="1" thickBot="1" x14ac:dyDescent="0.2">
      <c r="A20" s="516"/>
      <c r="B20" s="521"/>
      <c r="C20" s="522"/>
      <c r="D20" s="329" t="s">
        <v>429</v>
      </c>
      <c r="E20" s="74" t="s">
        <v>16</v>
      </c>
      <c r="F20" s="75">
        <v>0.5</v>
      </c>
      <c r="G20" s="76" t="s">
        <v>17</v>
      </c>
      <c r="H20" s="572"/>
      <c r="I20" s="334"/>
      <c r="J20" s="77" t="str">
        <f t="shared" si="0"/>
        <v>-</v>
      </c>
      <c r="K20" s="92">
        <f t="shared" si="3"/>
        <v>0</v>
      </c>
      <c r="L20" s="530" t="s">
        <v>44</v>
      </c>
      <c r="M20" s="531"/>
      <c r="N20" s="532"/>
      <c r="O20" s="419"/>
      <c r="P20" s="418"/>
      <c r="Q20" s="78" t="s">
        <v>16</v>
      </c>
      <c r="R20" s="79">
        <f>S158*F20</f>
        <v>0</v>
      </c>
      <c r="S20" s="80" t="s">
        <v>17</v>
      </c>
      <c r="T20" s="81" t="s">
        <v>16</v>
      </c>
      <c r="U20" s="82" t="str">
        <f>IF((R15+R18+R20)=0,"-",IF(OR(J15="-",J15="？"),ROUND((R17*F17+R19*F19)/(R18+R20),1),ROUND((J15*F15+R17*F17+R19*F19)/(R15+R18+R20),1)))</f>
        <v>-</v>
      </c>
      <c r="V20" s="83" t="s">
        <v>17</v>
      </c>
      <c r="W20" s="61"/>
      <c r="X20" s="515"/>
      <c r="Y20" s="535"/>
      <c r="Z20" s="536"/>
      <c r="AA20" s="64" t="s">
        <v>45</v>
      </c>
      <c r="AB20" s="65" t="s">
        <v>16</v>
      </c>
      <c r="AC20" s="66">
        <v>1</v>
      </c>
      <c r="AD20" s="89" t="s">
        <v>17</v>
      </c>
      <c r="AE20" s="542" t="s">
        <v>46</v>
      </c>
      <c r="AF20" s="333"/>
      <c r="AG20" s="68" t="str">
        <f t="shared" si="1"/>
        <v>-</v>
      </c>
      <c r="AH20" s="121">
        <f t="shared" si="2"/>
        <v>0</v>
      </c>
      <c r="AI20" s="511"/>
      <c r="AJ20" s="512"/>
      <c r="AK20" s="513"/>
      <c r="AL20" s="458"/>
      <c r="AM20" s="425"/>
      <c r="AN20" s="122"/>
      <c r="AO20" s="123"/>
      <c r="AP20" s="124"/>
      <c r="AQ20" s="46"/>
      <c r="AR20" s="47"/>
      <c r="AS20" s="48"/>
      <c r="AT20" s="61"/>
    </row>
    <row r="21" spans="1:46" ht="20.100000000000001" customHeight="1" x14ac:dyDescent="0.15">
      <c r="A21" s="514" t="s">
        <v>47</v>
      </c>
      <c r="B21" s="517" t="s">
        <v>48</v>
      </c>
      <c r="C21" s="518"/>
      <c r="D21" s="23" t="s">
        <v>49</v>
      </c>
      <c r="E21" s="13" t="s">
        <v>16</v>
      </c>
      <c r="F21" s="125">
        <v>1</v>
      </c>
      <c r="G21" s="15" t="s">
        <v>17</v>
      </c>
      <c r="H21" s="523" t="s">
        <v>50</v>
      </c>
      <c r="I21" s="330"/>
      <c r="J21" s="16" t="str">
        <f t="shared" si="0"/>
        <v>-</v>
      </c>
      <c r="K21" s="126">
        <f t="shared" si="3"/>
        <v>0</v>
      </c>
      <c r="L21" s="511">
        <f>SUM(K21:K60)</f>
        <v>0</v>
      </c>
      <c r="M21" s="512"/>
      <c r="N21" s="513"/>
      <c r="O21" s="419"/>
      <c r="P21" s="418"/>
      <c r="Q21" s="18"/>
      <c r="R21" s="19"/>
      <c r="S21" s="20"/>
      <c r="T21" s="127"/>
      <c r="U21" s="128"/>
      <c r="V21" s="129"/>
      <c r="W21" s="61"/>
      <c r="X21" s="515"/>
      <c r="Y21" s="535"/>
      <c r="Z21" s="536"/>
      <c r="AA21" s="116" t="s">
        <v>51</v>
      </c>
      <c r="AB21" s="62" t="s">
        <v>16</v>
      </c>
      <c r="AC21" s="45">
        <v>1</v>
      </c>
      <c r="AD21" s="63" t="s">
        <v>17</v>
      </c>
      <c r="AE21" s="524"/>
      <c r="AF21" s="338"/>
      <c r="AG21" s="90" t="str">
        <f t="shared" si="1"/>
        <v>-</v>
      </c>
      <c r="AH21" s="91">
        <f t="shared" si="2"/>
        <v>0</v>
      </c>
      <c r="AI21" s="511"/>
      <c r="AJ21" s="512"/>
      <c r="AK21" s="513"/>
      <c r="AL21" s="458"/>
      <c r="AM21" s="425"/>
      <c r="AN21" s="72"/>
      <c r="AO21" s="457"/>
      <c r="AP21" s="130"/>
      <c r="AQ21" s="131"/>
      <c r="AR21" s="132"/>
      <c r="AS21" s="133"/>
      <c r="AT21" s="61"/>
    </row>
    <row r="22" spans="1:46" ht="20.100000000000001" customHeight="1" x14ac:dyDescent="0.15">
      <c r="A22" s="515"/>
      <c r="B22" s="519"/>
      <c r="C22" s="520"/>
      <c r="D22" s="134" t="s">
        <v>52</v>
      </c>
      <c r="E22" s="62" t="s">
        <v>53</v>
      </c>
      <c r="F22" s="135">
        <v>1</v>
      </c>
      <c r="G22" s="63" t="s">
        <v>54</v>
      </c>
      <c r="H22" s="524"/>
      <c r="I22" s="338"/>
      <c r="J22" s="136" t="str">
        <f t="shared" si="0"/>
        <v>-</v>
      </c>
      <c r="K22" s="126">
        <f t="shared" si="3"/>
        <v>0</v>
      </c>
      <c r="L22" s="511"/>
      <c r="M22" s="512"/>
      <c r="N22" s="513"/>
      <c r="O22" s="419"/>
      <c r="P22" s="418"/>
      <c r="Q22" s="39"/>
      <c r="R22" s="40"/>
      <c r="S22" s="41"/>
      <c r="T22" s="137"/>
      <c r="U22" s="138"/>
      <c r="V22" s="139"/>
      <c r="W22" s="61"/>
      <c r="X22" s="515"/>
      <c r="Y22" s="535"/>
      <c r="Z22" s="536"/>
      <c r="AA22" s="88" t="s">
        <v>460</v>
      </c>
      <c r="AB22" s="140" t="s">
        <v>53</v>
      </c>
      <c r="AC22" s="85">
        <v>1</v>
      </c>
      <c r="AD22" s="141" t="s">
        <v>54</v>
      </c>
      <c r="AE22" s="524"/>
      <c r="AF22" s="335"/>
      <c r="AG22" s="142" t="str">
        <f t="shared" si="1"/>
        <v>-</v>
      </c>
      <c r="AH22" s="38">
        <f t="shared" si="2"/>
        <v>0</v>
      </c>
      <c r="AI22" s="511"/>
      <c r="AJ22" s="512"/>
      <c r="AK22" s="513"/>
      <c r="AL22" s="458"/>
      <c r="AM22" s="425"/>
      <c r="AN22" s="72"/>
      <c r="AO22" s="457">
        <f>AP122</f>
        <v>0</v>
      </c>
      <c r="AP22" s="51" t="str">
        <f>IF(COUNTIF(AG20:AG23,"&gt;2")&lt;1,"未達","")</f>
        <v>未達</v>
      </c>
      <c r="AQ22" s="501" t="str">
        <f>IF(AR23="-","-",IF(AR23&gt;5,"？",IF(AR23=5,"AAA",IF(AR23&gt;=4.5,"AA",IF(AR23&gt;=4,"A",IF(AR23&gt;=3.5,"B",IF(AR23&gt;=3,"C","？")))))))</f>
        <v>-</v>
      </c>
      <c r="AR22" s="502"/>
      <c r="AS22" s="596"/>
      <c r="AT22" s="61"/>
    </row>
    <row r="23" spans="1:46" ht="20.100000000000001" customHeight="1" thickBot="1" x14ac:dyDescent="0.2">
      <c r="A23" s="515"/>
      <c r="B23" s="519"/>
      <c r="C23" s="520"/>
      <c r="D23" s="44" t="s">
        <v>56</v>
      </c>
      <c r="E23" s="34" t="s">
        <v>53</v>
      </c>
      <c r="F23" s="143">
        <v>1</v>
      </c>
      <c r="G23" s="36" t="s">
        <v>54</v>
      </c>
      <c r="H23" s="524"/>
      <c r="I23" s="331"/>
      <c r="J23" s="37" t="str">
        <f t="shared" si="0"/>
        <v>-</v>
      </c>
      <c r="K23" s="38">
        <f t="shared" si="3"/>
        <v>0</v>
      </c>
      <c r="L23" s="511"/>
      <c r="M23" s="512"/>
      <c r="N23" s="513"/>
      <c r="O23" s="419"/>
      <c r="P23" s="418"/>
      <c r="Q23" s="39"/>
      <c r="R23" s="40"/>
      <c r="S23" s="41"/>
      <c r="T23" s="137"/>
      <c r="U23" s="138"/>
      <c r="V23" s="139"/>
      <c r="W23" s="61"/>
      <c r="X23" s="516"/>
      <c r="Y23" s="537"/>
      <c r="Z23" s="538"/>
      <c r="AA23" s="144" t="s">
        <v>461</v>
      </c>
      <c r="AB23" s="74" t="s">
        <v>16</v>
      </c>
      <c r="AC23" s="145">
        <v>1</v>
      </c>
      <c r="AD23" s="76" t="s">
        <v>17</v>
      </c>
      <c r="AE23" s="566"/>
      <c r="AF23" s="334"/>
      <c r="AG23" s="77" t="str">
        <f t="shared" si="1"/>
        <v>-</v>
      </c>
      <c r="AH23" s="120">
        <f t="shared" si="2"/>
        <v>0</v>
      </c>
      <c r="AI23" s="530" t="s">
        <v>58</v>
      </c>
      <c r="AJ23" s="531"/>
      <c r="AK23" s="532"/>
      <c r="AL23" s="458"/>
      <c r="AM23" s="425"/>
      <c r="AN23" s="78" t="s">
        <v>16</v>
      </c>
      <c r="AO23" s="79">
        <f>AO121*AC23</f>
        <v>0</v>
      </c>
      <c r="AP23" s="80" t="s">
        <v>17</v>
      </c>
      <c r="AQ23" s="146" t="s">
        <v>16</v>
      </c>
      <c r="AR23" s="147" t="str">
        <f>IF((AO12+AO19+AO23)=0,"-",ROUND((AO11*AC12+AO18*AC19+AO22*AC21)/(AO12+AO19+AO23),1))</f>
        <v>-</v>
      </c>
      <c r="AS23" s="148" t="s">
        <v>17</v>
      </c>
      <c r="AT23" s="61"/>
    </row>
    <row r="24" spans="1:46" ht="20.100000000000001" customHeight="1" x14ac:dyDescent="0.15">
      <c r="A24" s="515"/>
      <c r="B24" s="519"/>
      <c r="C24" s="520"/>
      <c r="D24" s="49" t="s">
        <v>59</v>
      </c>
      <c r="E24" s="34" t="s">
        <v>53</v>
      </c>
      <c r="F24" s="143">
        <v>1</v>
      </c>
      <c r="G24" s="36" t="s">
        <v>54</v>
      </c>
      <c r="H24" s="524"/>
      <c r="I24" s="331"/>
      <c r="J24" s="37" t="str">
        <f t="shared" si="0"/>
        <v>-</v>
      </c>
      <c r="K24" s="38">
        <f t="shared" si="3"/>
        <v>0</v>
      </c>
      <c r="L24" s="511"/>
      <c r="M24" s="512"/>
      <c r="N24" s="513"/>
      <c r="O24" s="419"/>
      <c r="P24" s="418"/>
      <c r="T24" s="137"/>
      <c r="U24" s="138"/>
      <c r="V24" s="139"/>
      <c r="W24" s="61"/>
      <c r="X24" s="514" t="s">
        <v>462</v>
      </c>
      <c r="Y24" s="533" t="s">
        <v>61</v>
      </c>
      <c r="Z24" s="534"/>
      <c r="AA24" s="150" t="s">
        <v>26</v>
      </c>
      <c r="AB24" s="13" t="s">
        <v>16</v>
      </c>
      <c r="AC24" s="151">
        <v>1</v>
      </c>
      <c r="AD24" s="15" t="s">
        <v>17</v>
      </c>
      <c r="AE24" s="523" t="s">
        <v>18</v>
      </c>
      <c r="AF24" s="152">
        <f>I10</f>
        <v>0</v>
      </c>
      <c r="AG24" s="25" t="str">
        <f t="shared" si="1"/>
        <v>？</v>
      </c>
      <c r="AH24" s="17" t="s">
        <v>463</v>
      </c>
      <c r="AI24" s="511">
        <f>SUM(AH24:AH32)</f>
        <v>0</v>
      </c>
      <c r="AJ24" s="512"/>
      <c r="AK24" s="513"/>
      <c r="AL24" s="419"/>
      <c r="AM24" s="418"/>
      <c r="AN24" s="153"/>
      <c r="AO24" s="154"/>
      <c r="AP24" s="155"/>
      <c r="AQ24" s="30"/>
      <c r="AR24" s="31"/>
      <c r="AS24" s="156"/>
      <c r="AT24" s="61"/>
    </row>
    <row r="25" spans="1:46" ht="20.100000000000001" customHeight="1" x14ac:dyDescent="0.15">
      <c r="A25" s="515"/>
      <c r="B25" s="519"/>
      <c r="C25" s="520"/>
      <c r="D25" s="52" t="s">
        <v>63</v>
      </c>
      <c r="E25" s="84" t="s">
        <v>53</v>
      </c>
      <c r="F25" s="157">
        <v>1</v>
      </c>
      <c r="G25" s="86" t="s">
        <v>54</v>
      </c>
      <c r="H25" s="524"/>
      <c r="I25" s="339"/>
      <c r="J25" s="56" t="str">
        <f t="shared" si="0"/>
        <v>-</v>
      </c>
      <c r="K25" s="126">
        <f t="shared" si="3"/>
        <v>0</v>
      </c>
      <c r="L25" s="511"/>
      <c r="M25" s="512"/>
      <c r="N25" s="513"/>
      <c r="O25" s="419"/>
      <c r="P25" s="418"/>
      <c r="Q25" s="50"/>
      <c r="R25" s="457">
        <f>T171</f>
        <v>0</v>
      </c>
      <c r="S25" s="51" t="str">
        <f>IF(COUNTIF(J21:J26,"&gt;2")&lt;6,"未達","")</f>
        <v>未達</v>
      </c>
      <c r="T25" s="137"/>
      <c r="U25" s="138"/>
      <c r="V25" s="139"/>
      <c r="W25" s="61"/>
      <c r="X25" s="515"/>
      <c r="Y25" s="535"/>
      <c r="Z25" s="536"/>
      <c r="AA25" s="49" t="s">
        <v>64</v>
      </c>
      <c r="AB25" s="34" t="s">
        <v>16</v>
      </c>
      <c r="AC25" s="35">
        <v>1</v>
      </c>
      <c r="AD25" s="36" t="s">
        <v>17</v>
      </c>
      <c r="AE25" s="524"/>
      <c r="AF25" s="331"/>
      <c r="AG25" s="37" t="str">
        <f t="shared" si="1"/>
        <v>-</v>
      </c>
      <c r="AH25" s="38">
        <f t="shared" ref="AH25" si="5">IF(AF25="A",2,IF(AF25="B",2,IF(AF25="C",2,IF(AF25="N",2,))))</f>
        <v>0</v>
      </c>
      <c r="AI25" s="511"/>
      <c r="AJ25" s="512"/>
      <c r="AK25" s="513"/>
      <c r="AL25" s="458"/>
      <c r="AM25" s="425"/>
      <c r="AN25" s="27"/>
      <c r="AO25" s="28"/>
      <c r="AP25" s="29"/>
      <c r="AQ25" s="46"/>
      <c r="AR25" s="47"/>
      <c r="AS25" s="158"/>
      <c r="AT25" s="61"/>
    </row>
    <row r="26" spans="1:46" ht="20.100000000000001" customHeight="1" x14ac:dyDescent="0.15">
      <c r="A26" s="515"/>
      <c r="B26" s="519"/>
      <c r="C26" s="520"/>
      <c r="D26" s="159" t="s">
        <v>160</v>
      </c>
      <c r="E26" s="53" t="s">
        <v>16</v>
      </c>
      <c r="F26" s="160">
        <v>1</v>
      </c>
      <c r="G26" s="161" t="s">
        <v>17</v>
      </c>
      <c r="H26" s="525"/>
      <c r="I26" s="337"/>
      <c r="J26" s="87" t="str">
        <f t="shared" si="0"/>
        <v>-</v>
      </c>
      <c r="K26" s="57">
        <f>IF(I26="A",3,IF(I26="B",3,IF(I26="C",3,IF(I26="N",3,))))</f>
        <v>0</v>
      </c>
      <c r="L26" s="511"/>
      <c r="M26" s="512"/>
      <c r="N26" s="513"/>
      <c r="O26" s="419"/>
      <c r="P26" s="418"/>
      <c r="Q26" s="58" t="s">
        <v>16</v>
      </c>
      <c r="R26" s="59">
        <f>S170*F26</f>
        <v>0</v>
      </c>
      <c r="S26" s="60" t="s">
        <v>17</v>
      </c>
      <c r="T26" s="137"/>
      <c r="U26" s="138"/>
      <c r="V26" s="139"/>
      <c r="W26" s="61"/>
      <c r="X26" s="515"/>
      <c r="Y26" s="535"/>
      <c r="Z26" s="536"/>
      <c r="AA26" s="116" t="s">
        <v>65</v>
      </c>
      <c r="AB26" s="34" t="s">
        <v>16</v>
      </c>
      <c r="AC26" s="35">
        <v>1</v>
      </c>
      <c r="AD26" s="36" t="s">
        <v>17</v>
      </c>
      <c r="AE26" s="524"/>
      <c r="AF26" s="331"/>
      <c r="AG26" s="37" t="str">
        <f t="shared" si="1"/>
        <v>-</v>
      </c>
      <c r="AH26" s="38">
        <f t="shared" si="2"/>
        <v>0</v>
      </c>
      <c r="AI26" s="511"/>
      <c r="AJ26" s="512"/>
      <c r="AK26" s="513"/>
      <c r="AL26" s="458"/>
      <c r="AM26" s="425"/>
      <c r="AN26" s="27"/>
      <c r="AO26" s="28"/>
      <c r="AP26" s="29"/>
      <c r="AQ26" s="46"/>
      <c r="AR26" s="47"/>
      <c r="AS26" s="158"/>
      <c r="AT26" s="61"/>
    </row>
    <row r="27" spans="1:46" ht="20.100000000000001" customHeight="1" x14ac:dyDescent="0.15">
      <c r="A27" s="515"/>
      <c r="B27" s="519"/>
      <c r="C27" s="520"/>
      <c r="D27" s="44" t="s">
        <v>66</v>
      </c>
      <c r="E27" s="34" t="s">
        <v>16</v>
      </c>
      <c r="F27" s="143">
        <v>0.5</v>
      </c>
      <c r="G27" s="36" t="s">
        <v>17</v>
      </c>
      <c r="H27" s="573" t="s">
        <v>67</v>
      </c>
      <c r="I27" s="338"/>
      <c r="J27" s="90" t="str">
        <f t="shared" si="0"/>
        <v>-</v>
      </c>
      <c r="K27" s="91">
        <f t="shared" si="3"/>
        <v>0</v>
      </c>
      <c r="L27" s="511"/>
      <c r="M27" s="512"/>
      <c r="N27" s="513"/>
      <c r="O27" s="419"/>
      <c r="P27" s="418"/>
      <c r="Q27" s="162"/>
      <c r="R27" s="47"/>
      <c r="S27" s="47"/>
      <c r="T27" s="137"/>
      <c r="U27" s="138"/>
      <c r="V27" s="139"/>
      <c r="W27" s="61"/>
      <c r="X27" s="515"/>
      <c r="Y27" s="535"/>
      <c r="Z27" s="536"/>
      <c r="AA27" s="116" t="s">
        <v>68</v>
      </c>
      <c r="AB27" s="34" t="s">
        <v>16</v>
      </c>
      <c r="AC27" s="35">
        <v>1</v>
      </c>
      <c r="AD27" s="36" t="s">
        <v>17</v>
      </c>
      <c r="AE27" s="524"/>
      <c r="AF27" s="331"/>
      <c r="AG27" s="37" t="str">
        <f t="shared" si="1"/>
        <v>-</v>
      </c>
      <c r="AH27" s="38">
        <f>IF(AF27="A",2,IF(AF27="B",2,IF(AF27="C",2,IF(AF27="N",2,))))</f>
        <v>0</v>
      </c>
      <c r="AI27" s="511"/>
      <c r="AJ27" s="512"/>
      <c r="AK27" s="513"/>
      <c r="AL27" s="458"/>
      <c r="AM27" s="425"/>
      <c r="AN27" s="27"/>
      <c r="AO27" s="28"/>
      <c r="AP27" s="29"/>
      <c r="AQ27" s="46"/>
      <c r="AR27" s="47"/>
      <c r="AS27" s="158"/>
      <c r="AT27" s="61"/>
    </row>
    <row r="28" spans="1:46" ht="20.100000000000001" customHeight="1" x14ac:dyDescent="0.15">
      <c r="A28" s="515"/>
      <c r="B28" s="519"/>
      <c r="C28" s="520"/>
      <c r="D28" s="49" t="s">
        <v>69</v>
      </c>
      <c r="E28" s="34" t="s">
        <v>16</v>
      </c>
      <c r="F28" s="143">
        <v>0.5</v>
      </c>
      <c r="G28" s="36" t="s">
        <v>17</v>
      </c>
      <c r="H28" s="574"/>
      <c r="I28" s="338"/>
      <c r="J28" s="90" t="str">
        <f t="shared" si="0"/>
        <v>-</v>
      </c>
      <c r="K28" s="91">
        <f t="shared" si="3"/>
        <v>0</v>
      </c>
      <c r="L28" s="511"/>
      <c r="M28" s="512"/>
      <c r="N28" s="513"/>
      <c r="O28" s="419"/>
      <c r="P28" s="418"/>
      <c r="Q28" s="162"/>
      <c r="R28" s="47"/>
      <c r="S28" s="163"/>
      <c r="T28" s="138"/>
      <c r="U28" s="138"/>
      <c r="V28" s="139"/>
      <c r="W28" s="61"/>
      <c r="X28" s="515"/>
      <c r="Y28" s="535"/>
      <c r="Z28" s="536"/>
      <c r="AA28" s="33" t="s">
        <v>70</v>
      </c>
      <c r="AB28" s="34" t="s">
        <v>16</v>
      </c>
      <c r="AC28" s="35">
        <v>1</v>
      </c>
      <c r="AD28" s="36" t="s">
        <v>17</v>
      </c>
      <c r="AE28" s="524"/>
      <c r="AF28" s="331"/>
      <c r="AG28" s="56" t="str">
        <f t="shared" si="1"/>
        <v>-</v>
      </c>
      <c r="AH28" s="120">
        <f>IF(AF28="A",1,IF(AF28="B",1,IF(AF28="C",1,IF(AF28="N",1,))))</f>
        <v>0</v>
      </c>
      <c r="AI28" s="511"/>
      <c r="AJ28" s="512"/>
      <c r="AK28" s="513"/>
      <c r="AL28" s="458"/>
      <c r="AM28" s="425"/>
      <c r="AN28" s="27"/>
      <c r="AO28" s="28"/>
      <c r="AP28" s="29"/>
      <c r="AQ28" s="46"/>
      <c r="AR28" s="47"/>
      <c r="AS28" s="158"/>
      <c r="AT28" s="61"/>
    </row>
    <row r="29" spans="1:46" ht="20.100000000000001" customHeight="1" x14ac:dyDescent="0.15">
      <c r="A29" s="515"/>
      <c r="B29" s="519"/>
      <c r="C29" s="520"/>
      <c r="D29" s="49" t="s">
        <v>71</v>
      </c>
      <c r="E29" s="34" t="s">
        <v>16</v>
      </c>
      <c r="F29" s="143">
        <v>0.5</v>
      </c>
      <c r="G29" s="36" t="s">
        <v>17</v>
      </c>
      <c r="H29" s="574"/>
      <c r="I29" s="338"/>
      <c r="J29" s="37" t="str">
        <f t="shared" si="0"/>
        <v>-</v>
      </c>
      <c r="K29" s="38">
        <f t="shared" si="3"/>
        <v>0</v>
      </c>
      <c r="L29" s="511"/>
      <c r="M29" s="512"/>
      <c r="N29" s="513"/>
      <c r="O29" s="419"/>
      <c r="P29" s="418"/>
      <c r="Q29" s="162"/>
      <c r="R29" s="47"/>
      <c r="S29" s="163"/>
      <c r="T29" s="164"/>
      <c r="U29" s="165"/>
      <c r="V29" s="166"/>
      <c r="W29" s="61"/>
      <c r="X29" s="515"/>
      <c r="Y29" s="535"/>
      <c r="Z29" s="536"/>
      <c r="AA29" s="33" t="s">
        <v>72</v>
      </c>
      <c r="AB29" s="84" t="s">
        <v>16</v>
      </c>
      <c r="AC29" s="93">
        <v>1</v>
      </c>
      <c r="AD29" s="86" t="s">
        <v>17</v>
      </c>
      <c r="AE29" s="524"/>
      <c r="AF29" s="339"/>
      <c r="AG29" s="56" t="str">
        <f t="shared" si="1"/>
        <v>-</v>
      </c>
      <c r="AH29" s="120">
        <f>IF(AF29="A",1,IF(AF29="B",1,IF(AF29="C",1,IF(AF29="N",1,))))</f>
        <v>0</v>
      </c>
      <c r="AI29" s="511"/>
      <c r="AJ29" s="512"/>
      <c r="AK29" s="513"/>
      <c r="AL29" s="458"/>
      <c r="AM29" s="425"/>
      <c r="AN29" s="72"/>
      <c r="AO29" s="457"/>
      <c r="AP29" s="51"/>
      <c r="AQ29" s="46"/>
      <c r="AR29" s="47"/>
      <c r="AS29" s="158"/>
      <c r="AT29" s="61"/>
    </row>
    <row r="30" spans="1:46" ht="20.100000000000001" customHeight="1" x14ac:dyDescent="0.15">
      <c r="A30" s="515"/>
      <c r="B30" s="519"/>
      <c r="C30" s="520"/>
      <c r="D30" s="49" t="s">
        <v>73</v>
      </c>
      <c r="E30" s="34" t="s">
        <v>16</v>
      </c>
      <c r="F30" s="143">
        <v>0.5</v>
      </c>
      <c r="G30" s="36" t="s">
        <v>17</v>
      </c>
      <c r="H30" s="574"/>
      <c r="I30" s="338"/>
      <c r="J30" s="37" t="str">
        <f t="shared" si="0"/>
        <v>-</v>
      </c>
      <c r="K30" s="38">
        <f t="shared" si="3"/>
        <v>0</v>
      </c>
      <c r="L30" s="511"/>
      <c r="M30" s="512"/>
      <c r="N30" s="513"/>
      <c r="O30" s="419"/>
      <c r="P30" s="418"/>
      <c r="Q30" s="162"/>
      <c r="R30" s="47"/>
      <c r="S30" s="163"/>
      <c r="T30" s="47"/>
      <c r="U30" s="47"/>
      <c r="V30" s="167"/>
      <c r="W30" s="61"/>
      <c r="X30" s="515"/>
      <c r="Y30" s="535"/>
      <c r="Z30" s="536"/>
      <c r="AA30" s="168" t="s">
        <v>74</v>
      </c>
      <c r="AB30" s="34" t="s">
        <v>16</v>
      </c>
      <c r="AC30" s="35">
        <v>1</v>
      </c>
      <c r="AD30" s="36" t="s">
        <v>17</v>
      </c>
      <c r="AE30" s="524"/>
      <c r="AF30" s="169">
        <f>I7</f>
        <v>0</v>
      </c>
      <c r="AG30" s="37" t="str">
        <f t="shared" si="1"/>
        <v>？</v>
      </c>
      <c r="AH30" s="38" t="s">
        <v>463</v>
      </c>
      <c r="AI30" s="511"/>
      <c r="AJ30" s="512"/>
      <c r="AK30" s="513"/>
      <c r="AL30" s="419"/>
      <c r="AM30" s="425"/>
      <c r="AN30" s="72"/>
      <c r="AO30" s="457">
        <f>AP134</f>
        <v>0</v>
      </c>
      <c r="AP30" s="51" t="str">
        <f>IF(COUNTIF(AG24:AG31,"&gt;2")&lt;8,"未達","")</f>
        <v>未達</v>
      </c>
      <c r="AQ30" s="132"/>
      <c r="AR30" s="132"/>
      <c r="AS30" s="170"/>
      <c r="AT30" s="61"/>
    </row>
    <row r="31" spans="1:46" ht="20.100000000000001" customHeight="1" x14ac:dyDescent="0.15">
      <c r="A31" s="515"/>
      <c r="B31" s="519"/>
      <c r="C31" s="520"/>
      <c r="D31" s="49" t="s">
        <v>75</v>
      </c>
      <c r="E31" s="34" t="s">
        <v>16</v>
      </c>
      <c r="F31" s="143">
        <v>0.5</v>
      </c>
      <c r="G31" s="36" t="s">
        <v>17</v>
      </c>
      <c r="H31" s="574"/>
      <c r="I31" s="338"/>
      <c r="J31" s="37" t="str">
        <f t="shared" si="0"/>
        <v>-</v>
      </c>
      <c r="K31" s="38">
        <f t="shared" si="3"/>
        <v>0</v>
      </c>
      <c r="L31" s="511"/>
      <c r="M31" s="512"/>
      <c r="N31" s="513"/>
      <c r="O31" s="419"/>
      <c r="P31" s="418"/>
      <c r="Q31" s="162"/>
      <c r="R31" s="47"/>
      <c r="S31" s="163"/>
      <c r="T31" s="47"/>
      <c r="U31" s="47"/>
      <c r="V31" s="167"/>
      <c r="W31" s="61"/>
      <c r="X31" s="515"/>
      <c r="Y31" s="535"/>
      <c r="Z31" s="536"/>
      <c r="AA31" s="168" t="s">
        <v>76</v>
      </c>
      <c r="AB31" s="171" t="s">
        <v>16</v>
      </c>
      <c r="AC31" s="172">
        <v>1</v>
      </c>
      <c r="AD31" s="173" t="s">
        <v>17</v>
      </c>
      <c r="AE31" s="524"/>
      <c r="AF31" s="174">
        <f>I8</f>
        <v>0</v>
      </c>
      <c r="AG31" s="175" t="str">
        <f t="shared" si="1"/>
        <v>？</v>
      </c>
      <c r="AH31" s="176" t="s">
        <v>463</v>
      </c>
      <c r="AI31" s="511"/>
      <c r="AJ31" s="512"/>
      <c r="AK31" s="513"/>
      <c r="AL31" s="419"/>
      <c r="AM31" s="418"/>
      <c r="AN31" s="58" t="s">
        <v>16</v>
      </c>
      <c r="AO31" s="59">
        <f>AO133*AC31</f>
        <v>0</v>
      </c>
      <c r="AP31" s="60" t="s">
        <v>17</v>
      </c>
      <c r="AQ31" s="501" t="str">
        <f>IF(AR32="-","-",IF(AR32&gt;5,"？",IF(AR32=5,"AAA",IF(AR32&gt;=4.5,"AA",IF(AR32&gt;=4,"A",IF(AR32&gt;=3.5,"B",IF(AR32&gt;=3,"C","？")))))))</f>
        <v>-</v>
      </c>
      <c r="AR31" s="502"/>
      <c r="AS31" s="503"/>
      <c r="AT31" s="61"/>
    </row>
    <row r="32" spans="1:46" ht="20.100000000000001" customHeight="1" thickBot="1" x14ac:dyDescent="0.2">
      <c r="A32" s="515"/>
      <c r="B32" s="519"/>
      <c r="C32" s="520"/>
      <c r="D32" s="49" t="s">
        <v>77</v>
      </c>
      <c r="E32" s="34" t="s">
        <v>16</v>
      </c>
      <c r="F32" s="143">
        <v>0.5</v>
      </c>
      <c r="G32" s="36" t="s">
        <v>17</v>
      </c>
      <c r="H32" s="574"/>
      <c r="I32" s="338"/>
      <c r="J32" s="37" t="str">
        <f t="shared" si="0"/>
        <v>-</v>
      </c>
      <c r="K32" s="38">
        <f t="shared" si="3"/>
        <v>0</v>
      </c>
      <c r="L32" s="511"/>
      <c r="M32" s="512"/>
      <c r="N32" s="513"/>
      <c r="O32" s="419"/>
      <c r="P32" s="418"/>
      <c r="Q32" s="162"/>
      <c r="R32" s="47"/>
      <c r="S32" s="163"/>
      <c r="T32" s="47"/>
      <c r="U32" s="47"/>
      <c r="V32" s="167"/>
      <c r="W32" s="61"/>
      <c r="X32" s="516"/>
      <c r="Y32" s="537"/>
      <c r="Z32" s="538"/>
      <c r="AA32" s="177" t="s">
        <v>445</v>
      </c>
      <c r="AB32" s="178" t="s">
        <v>16</v>
      </c>
      <c r="AC32" s="179">
        <v>1</v>
      </c>
      <c r="AD32" s="180" t="s">
        <v>17</v>
      </c>
      <c r="AE32" s="566"/>
      <c r="AF32" s="343"/>
      <c r="AG32" s="181" t="str">
        <f t="shared" si="1"/>
        <v>-</v>
      </c>
      <c r="AH32" s="182">
        <f>IF(AF32="A",2,IF(AF32="B",2,IF(AF32="C",2,)))</f>
        <v>0</v>
      </c>
      <c r="AI32" s="530" t="s">
        <v>464</v>
      </c>
      <c r="AJ32" s="531"/>
      <c r="AK32" s="532"/>
      <c r="AL32" s="458"/>
      <c r="AM32" s="425"/>
      <c r="AN32" s="183" t="s">
        <v>16</v>
      </c>
      <c r="AO32" s="184">
        <f>AP147</f>
        <v>0</v>
      </c>
      <c r="AP32" s="185" t="s">
        <v>17</v>
      </c>
      <c r="AQ32" s="146" t="s">
        <v>16</v>
      </c>
      <c r="AR32" s="147" t="str">
        <f>IF((AO31+AO32)=0,"-",IF(OR(AG32="-",AG32="？"),ROUND((AO30*AC30)/(AO31),1),ROUND((AO30*AC30+AG32*AC32)/(AO31+AO32),1)))</f>
        <v>-</v>
      </c>
      <c r="AS32" s="186" t="s">
        <v>17</v>
      </c>
      <c r="AT32" s="61"/>
    </row>
    <row r="33" spans="1:49" ht="20.100000000000001" customHeight="1" x14ac:dyDescent="0.15">
      <c r="A33" s="515"/>
      <c r="B33" s="519"/>
      <c r="C33" s="520"/>
      <c r="D33" s="49" t="s">
        <v>79</v>
      </c>
      <c r="E33" s="34" t="s">
        <v>16</v>
      </c>
      <c r="F33" s="143">
        <v>0.5</v>
      </c>
      <c r="G33" s="36" t="s">
        <v>17</v>
      </c>
      <c r="H33" s="574"/>
      <c r="I33" s="338"/>
      <c r="J33" s="37" t="str">
        <f t="shared" si="0"/>
        <v>-</v>
      </c>
      <c r="K33" s="38">
        <f t="shared" si="3"/>
        <v>0</v>
      </c>
      <c r="L33" s="511"/>
      <c r="M33" s="512"/>
      <c r="N33" s="513"/>
      <c r="O33" s="419"/>
      <c r="P33" s="418"/>
      <c r="Q33" s="162"/>
      <c r="R33" s="47"/>
      <c r="S33" s="163"/>
      <c r="T33" s="47"/>
      <c r="U33" s="47"/>
      <c r="V33" s="167"/>
      <c r="W33" s="61"/>
      <c r="X33" s="514" t="s">
        <v>347</v>
      </c>
      <c r="Y33" s="533" t="s">
        <v>81</v>
      </c>
      <c r="Z33" s="534"/>
      <c r="AA33" s="187" t="s">
        <v>25</v>
      </c>
      <c r="AB33" s="97" t="s">
        <v>16</v>
      </c>
      <c r="AC33" s="188">
        <v>1</v>
      </c>
      <c r="AD33" s="99" t="s">
        <v>17</v>
      </c>
      <c r="AE33" s="100" t="s">
        <v>82</v>
      </c>
      <c r="AF33" s="189">
        <f>I9</f>
        <v>0</v>
      </c>
      <c r="AG33" s="190" t="str">
        <f t="shared" si="1"/>
        <v>？</v>
      </c>
      <c r="AH33" s="191" t="s">
        <v>463</v>
      </c>
      <c r="AI33" s="539" t="s">
        <v>463</v>
      </c>
      <c r="AJ33" s="540"/>
      <c r="AK33" s="541"/>
      <c r="AL33" s="419"/>
      <c r="AM33" s="418"/>
      <c r="AN33" s="102" t="s">
        <v>16</v>
      </c>
      <c r="AO33" s="103">
        <f>AP159</f>
        <v>0</v>
      </c>
      <c r="AP33" s="192" t="s">
        <v>17</v>
      </c>
      <c r="AQ33" s="193"/>
      <c r="AR33" s="194"/>
      <c r="AS33" s="195"/>
      <c r="AT33" s="61"/>
    </row>
    <row r="34" spans="1:49" ht="20.100000000000001" customHeight="1" x14ac:dyDescent="0.15">
      <c r="A34" s="515"/>
      <c r="B34" s="519"/>
      <c r="C34" s="520"/>
      <c r="D34" s="49" t="s">
        <v>83</v>
      </c>
      <c r="E34" s="34" t="s">
        <v>16</v>
      </c>
      <c r="F34" s="143">
        <v>0.5</v>
      </c>
      <c r="G34" s="36" t="s">
        <v>17</v>
      </c>
      <c r="H34" s="574"/>
      <c r="I34" s="338"/>
      <c r="J34" s="37" t="str">
        <f t="shared" si="0"/>
        <v>-</v>
      </c>
      <c r="K34" s="38">
        <f t="shared" si="3"/>
        <v>0</v>
      </c>
      <c r="L34" s="511"/>
      <c r="M34" s="512"/>
      <c r="N34" s="513"/>
      <c r="O34" s="419"/>
      <c r="P34" s="418"/>
      <c r="Q34" s="162"/>
      <c r="R34" s="47"/>
      <c r="S34" s="163"/>
      <c r="T34" s="47"/>
      <c r="U34" s="47"/>
      <c r="V34" s="167"/>
      <c r="W34" s="61"/>
      <c r="X34" s="515"/>
      <c r="Y34" s="535"/>
      <c r="Z34" s="536"/>
      <c r="AA34" s="344"/>
      <c r="AB34" s="34" t="s">
        <v>16</v>
      </c>
      <c r="AC34" s="196">
        <v>1</v>
      </c>
      <c r="AD34" s="36" t="s">
        <v>17</v>
      </c>
      <c r="AE34" s="542" t="s">
        <v>453</v>
      </c>
      <c r="AF34" s="331"/>
      <c r="AG34" s="37" t="str">
        <f t="shared" si="1"/>
        <v>-</v>
      </c>
      <c r="AH34" s="38">
        <f t="shared" ref="AH34:AH39" si="6">IF(AF34="A",2,IF(AF34="B",2,IF(AF34="C",2,IF(AF34="N",2,))))</f>
        <v>0</v>
      </c>
      <c r="AI34" s="511">
        <f>SUM(AH34:AH39)</f>
        <v>0</v>
      </c>
      <c r="AJ34" s="512"/>
      <c r="AK34" s="513"/>
      <c r="AL34" s="458"/>
      <c r="AM34" s="425"/>
      <c r="AN34" s="27"/>
      <c r="AO34" s="28"/>
      <c r="AP34" s="29"/>
      <c r="AQ34" s="46"/>
      <c r="AR34" s="47"/>
      <c r="AS34" s="158"/>
      <c r="AT34" s="61"/>
    </row>
    <row r="35" spans="1:49" ht="20.100000000000001" customHeight="1" x14ac:dyDescent="0.15">
      <c r="A35" s="515"/>
      <c r="B35" s="519"/>
      <c r="C35" s="520"/>
      <c r="D35" s="49" t="s">
        <v>84</v>
      </c>
      <c r="E35" s="34" t="s">
        <v>16</v>
      </c>
      <c r="F35" s="143">
        <v>0.5</v>
      </c>
      <c r="G35" s="36" t="s">
        <v>17</v>
      </c>
      <c r="H35" s="574"/>
      <c r="I35" s="338"/>
      <c r="J35" s="37" t="str">
        <f t="shared" si="0"/>
        <v>-</v>
      </c>
      <c r="K35" s="38">
        <f t="shared" si="3"/>
        <v>0</v>
      </c>
      <c r="L35" s="511"/>
      <c r="M35" s="512"/>
      <c r="N35" s="513"/>
      <c r="O35" s="419"/>
      <c r="P35" s="418"/>
      <c r="Q35" s="162"/>
      <c r="R35" s="47"/>
      <c r="S35" s="163"/>
      <c r="T35" s="47"/>
      <c r="U35" s="47"/>
      <c r="V35" s="167"/>
      <c r="W35" s="61"/>
      <c r="X35" s="515"/>
      <c r="Y35" s="535"/>
      <c r="Z35" s="536"/>
      <c r="AA35" s="345"/>
      <c r="AB35" s="34" t="s">
        <v>16</v>
      </c>
      <c r="AC35" s="196">
        <v>1</v>
      </c>
      <c r="AD35" s="108" t="s">
        <v>17</v>
      </c>
      <c r="AE35" s="524"/>
      <c r="AF35" s="331"/>
      <c r="AG35" s="37" t="str">
        <f t="shared" si="1"/>
        <v>-</v>
      </c>
      <c r="AH35" s="38">
        <f t="shared" si="6"/>
        <v>0</v>
      </c>
      <c r="AI35" s="511"/>
      <c r="AJ35" s="512"/>
      <c r="AK35" s="513"/>
      <c r="AL35" s="458"/>
      <c r="AM35" s="425"/>
      <c r="AQ35" s="46"/>
      <c r="AR35" s="47"/>
      <c r="AS35" s="158"/>
      <c r="AT35" s="61"/>
    </row>
    <row r="36" spans="1:49" ht="20.100000000000001" customHeight="1" x14ac:dyDescent="0.15">
      <c r="A36" s="515"/>
      <c r="B36" s="519"/>
      <c r="C36" s="520"/>
      <c r="D36" s="49" t="s">
        <v>85</v>
      </c>
      <c r="E36" s="34" t="s">
        <v>16</v>
      </c>
      <c r="F36" s="143">
        <v>0.5</v>
      </c>
      <c r="G36" s="36" t="s">
        <v>17</v>
      </c>
      <c r="H36" s="574"/>
      <c r="I36" s="338"/>
      <c r="J36" s="37" t="str">
        <f t="shared" si="0"/>
        <v>-</v>
      </c>
      <c r="K36" s="38">
        <f t="shared" si="3"/>
        <v>0</v>
      </c>
      <c r="L36" s="511"/>
      <c r="M36" s="512"/>
      <c r="N36" s="513"/>
      <c r="O36" s="419"/>
      <c r="P36" s="418"/>
      <c r="Q36" s="162"/>
      <c r="R36" s="47"/>
      <c r="S36" s="163"/>
      <c r="T36" s="47"/>
      <c r="U36" s="47"/>
      <c r="V36" s="167"/>
      <c r="W36" s="61"/>
      <c r="X36" s="515"/>
      <c r="Y36" s="535"/>
      <c r="Z36" s="536"/>
      <c r="AA36" s="342"/>
      <c r="AB36" s="34" t="s">
        <v>16</v>
      </c>
      <c r="AC36" s="196">
        <v>1</v>
      </c>
      <c r="AD36" s="108" t="s">
        <v>17</v>
      </c>
      <c r="AE36" s="524"/>
      <c r="AF36" s="331"/>
      <c r="AG36" s="56" t="str">
        <f t="shared" si="1"/>
        <v>-</v>
      </c>
      <c r="AH36" s="69">
        <f t="shared" si="6"/>
        <v>0</v>
      </c>
      <c r="AI36" s="511"/>
      <c r="AJ36" s="512"/>
      <c r="AK36" s="513"/>
      <c r="AL36" s="458"/>
      <c r="AM36" s="425"/>
      <c r="AN36" s="72"/>
      <c r="AO36" s="457">
        <f>AP170</f>
        <v>0</v>
      </c>
      <c r="AP36" s="51" t="str">
        <f>IF(COUNTIF(AG34:AG37,"&gt;2")&lt;4,"未達","")</f>
        <v>未達</v>
      </c>
      <c r="AQ36" s="46"/>
      <c r="AR36" s="47"/>
      <c r="AS36" s="158"/>
      <c r="AT36" s="61"/>
      <c r="AV36" s="555"/>
      <c r="AW36" s="555"/>
    </row>
    <row r="37" spans="1:49" ht="20.100000000000001" customHeight="1" x14ac:dyDescent="0.15">
      <c r="A37" s="515"/>
      <c r="B37" s="519"/>
      <c r="C37" s="520"/>
      <c r="D37" s="49" t="s">
        <v>86</v>
      </c>
      <c r="E37" s="34" t="s">
        <v>465</v>
      </c>
      <c r="F37" s="143">
        <v>0.5</v>
      </c>
      <c r="G37" s="36" t="s">
        <v>466</v>
      </c>
      <c r="H37" s="574"/>
      <c r="I37" s="338"/>
      <c r="J37" s="37" t="str">
        <f t="shared" si="0"/>
        <v>-</v>
      </c>
      <c r="K37" s="38">
        <f t="shared" si="3"/>
        <v>0</v>
      </c>
      <c r="L37" s="511"/>
      <c r="M37" s="512"/>
      <c r="N37" s="513"/>
      <c r="O37" s="419"/>
      <c r="P37" s="418"/>
      <c r="Q37" s="162"/>
      <c r="R37" s="47"/>
      <c r="S37" s="163"/>
      <c r="T37" s="47"/>
      <c r="U37" s="47"/>
      <c r="V37" s="167"/>
      <c r="W37" s="61"/>
      <c r="X37" s="515"/>
      <c r="Y37" s="535"/>
      <c r="Z37" s="536"/>
      <c r="AA37" s="346"/>
      <c r="AB37" s="53" t="s">
        <v>465</v>
      </c>
      <c r="AC37" s="197">
        <v>1</v>
      </c>
      <c r="AD37" s="161" t="s">
        <v>466</v>
      </c>
      <c r="AE37" s="525"/>
      <c r="AF37" s="337"/>
      <c r="AG37" s="198" t="str">
        <f t="shared" si="1"/>
        <v>-</v>
      </c>
      <c r="AH37" s="57">
        <f t="shared" si="6"/>
        <v>0</v>
      </c>
      <c r="AI37" s="511"/>
      <c r="AJ37" s="512"/>
      <c r="AK37" s="513"/>
      <c r="AL37" s="458"/>
      <c r="AM37" s="425"/>
      <c r="AN37" s="58" t="s">
        <v>53</v>
      </c>
      <c r="AO37" s="59">
        <f>AO169*AC37</f>
        <v>0</v>
      </c>
      <c r="AP37" s="60" t="s">
        <v>54</v>
      </c>
      <c r="AQ37" s="46"/>
      <c r="AR37" s="47"/>
      <c r="AS37" s="158"/>
      <c r="AT37" s="61"/>
    </row>
    <row r="38" spans="1:49" ht="20.100000000000001" customHeight="1" x14ac:dyDescent="0.15">
      <c r="A38" s="515"/>
      <c r="B38" s="519"/>
      <c r="C38" s="520"/>
      <c r="D38" s="49" t="s">
        <v>87</v>
      </c>
      <c r="E38" s="34" t="s">
        <v>465</v>
      </c>
      <c r="F38" s="143">
        <v>0.5</v>
      </c>
      <c r="G38" s="36" t="s">
        <v>466</v>
      </c>
      <c r="H38" s="574"/>
      <c r="I38" s="338"/>
      <c r="J38" s="37" t="str">
        <f t="shared" si="0"/>
        <v>-</v>
      </c>
      <c r="K38" s="38">
        <f t="shared" si="3"/>
        <v>0</v>
      </c>
      <c r="L38" s="511"/>
      <c r="M38" s="512"/>
      <c r="N38" s="513"/>
      <c r="O38" s="419"/>
      <c r="P38" s="418"/>
      <c r="Q38" s="162"/>
      <c r="R38" s="47"/>
      <c r="S38" s="163"/>
      <c r="T38" s="47"/>
      <c r="U38" s="47"/>
      <c r="V38" s="167"/>
      <c r="W38" s="61"/>
      <c r="X38" s="515"/>
      <c r="Y38" s="535"/>
      <c r="Z38" s="536"/>
      <c r="AA38" s="199" t="s">
        <v>446</v>
      </c>
      <c r="AB38" s="62" t="s">
        <v>465</v>
      </c>
      <c r="AC38" s="117">
        <v>1</v>
      </c>
      <c r="AD38" s="63" t="s">
        <v>466</v>
      </c>
      <c r="AE38" s="542" t="s">
        <v>31</v>
      </c>
      <c r="AF38" s="338"/>
      <c r="AG38" s="90" t="str">
        <f t="shared" si="1"/>
        <v>-</v>
      </c>
      <c r="AH38" s="91">
        <f t="shared" si="6"/>
        <v>0</v>
      </c>
      <c r="AI38" s="511"/>
      <c r="AJ38" s="512"/>
      <c r="AK38" s="513"/>
      <c r="AL38" s="458"/>
      <c r="AM38" s="425"/>
      <c r="AN38" s="72"/>
      <c r="AO38" s="71">
        <f>AP182</f>
        <v>0</v>
      </c>
      <c r="AP38" s="51" t="str">
        <f>IF(COUNTIF(AG38:AG39,"&gt;2")&lt;1,"未達","")</f>
        <v>未達</v>
      </c>
      <c r="AQ38" s="501" t="str">
        <f>IF(AR39="-","-",IF(AR39&gt;5,"？",IF(AR39=5,"AAA",IF(AR39&gt;=4.5,"AA",IF(AR39&gt;=4,"A",IF(AR39&gt;=3.5,"B",IF(AR39&gt;=3,"C","？")))))))</f>
        <v>-</v>
      </c>
      <c r="AR38" s="502"/>
      <c r="AS38" s="503"/>
      <c r="AT38" s="61"/>
    </row>
    <row r="39" spans="1:49" ht="20.100000000000001" customHeight="1" thickBot="1" x14ac:dyDescent="0.2">
      <c r="A39" s="515"/>
      <c r="B39" s="519"/>
      <c r="C39" s="520"/>
      <c r="D39" s="49" t="s">
        <v>89</v>
      </c>
      <c r="E39" s="34" t="s">
        <v>465</v>
      </c>
      <c r="F39" s="143">
        <v>0.5</v>
      </c>
      <c r="G39" s="36" t="s">
        <v>466</v>
      </c>
      <c r="H39" s="574"/>
      <c r="I39" s="338"/>
      <c r="J39" s="37" t="str">
        <f t="shared" si="0"/>
        <v>-</v>
      </c>
      <c r="K39" s="38">
        <f t="shared" si="3"/>
        <v>0</v>
      </c>
      <c r="L39" s="511"/>
      <c r="M39" s="512"/>
      <c r="N39" s="513"/>
      <c r="O39" s="419"/>
      <c r="P39" s="418"/>
      <c r="Q39" s="162"/>
      <c r="R39" s="47"/>
      <c r="S39" s="163"/>
      <c r="T39" s="47"/>
      <c r="U39" s="47"/>
      <c r="V39" s="200"/>
      <c r="W39" s="61"/>
      <c r="X39" s="516"/>
      <c r="Y39" s="537"/>
      <c r="Z39" s="538"/>
      <c r="AA39" s="73" t="s">
        <v>447</v>
      </c>
      <c r="AB39" s="74" t="s">
        <v>465</v>
      </c>
      <c r="AC39" s="75">
        <v>1</v>
      </c>
      <c r="AD39" s="76" t="s">
        <v>466</v>
      </c>
      <c r="AE39" s="556"/>
      <c r="AF39" s="339"/>
      <c r="AG39" s="56" t="str">
        <f t="shared" si="1"/>
        <v>-</v>
      </c>
      <c r="AH39" s="120">
        <f t="shared" si="6"/>
        <v>0</v>
      </c>
      <c r="AI39" s="530" t="s">
        <v>467</v>
      </c>
      <c r="AJ39" s="531"/>
      <c r="AK39" s="532"/>
      <c r="AL39" s="458"/>
      <c r="AM39" s="425"/>
      <c r="AN39" s="78" t="s">
        <v>465</v>
      </c>
      <c r="AO39" s="79">
        <f>AO181*AC39</f>
        <v>0</v>
      </c>
      <c r="AP39" s="80" t="s">
        <v>466</v>
      </c>
      <c r="AQ39" s="146" t="s">
        <v>465</v>
      </c>
      <c r="AR39" s="147" t="str">
        <f>IF((AO33+AO37+AO39)=0,"-",IF(OR(AG33="-",AG33="？"),ROUND((AO36*AC36+AO38*AC38)/(AO37+AO39),1),ROUND((AG33*AC34+AO36*AC36+AO38*AC38)/(AO33+AO37+AO39),1)))</f>
        <v>-</v>
      </c>
      <c r="AS39" s="186" t="s">
        <v>466</v>
      </c>
      <c r="AT39" s="61"/>
    </row>
    <row r="40" spans="1:49" ht="20.100000000000001" customHeight="1" x14ac:dyDescent="0.15">
      <c r="A40" s="515"/>
      <c r="B40" s="519"/>
      <c r="C40" s="520"/>
      <c r="D40" s="49" t="s">
        <v>94</v>
      </c>
      <c r="E40" s="34" t="s">
        <v>465</v>
      </c>
      <c r="F40" s="143">
        <v>0.5</v>
      </c>
      <c r="G40" s="36" t="s">
        <v>466</v>
      </c>
      <c r="H40" s="574"/>
      <c r="I40" s="331"/>
      <c r="J40" s="37" t="str">
        <f t="shared" si="0"/>
        <v>-</v>
      </c>
      <c r="K40" s="38">
        <f t="shared" si="3"/>
        <v>0</v>
      </c>
      <c r="L40" s="511"/>
      <c r="M40" s="512"/>
      <c r="N40" s="513"/>
      <c r="O40" s="419"/>
      <c r="P40" s="418"/>
      <c r="Q40" s="162"/>
      <c r="R40" s="47"/>
      <c r="S40" s="163"/>
      <c r="T40" s="47"/>
      <c r="U40" s="47"/>
      <c r="V40" s="200"/>
      <c r="W40" s="61"/>
      <c r="X40" s="514" t="s">
        <v>468</v>
      </c>
      <c r="Y40" s="517" t="s">
        <v>91</v>
      </c>
      <c r="Z40" s="518"/>
      <c r="AA40" s="201" t="s">
        <v>469</v>
      </c>
      <c r="AB40" s="13" t="s">
        <v>456</v>
      </c>
      <c r="AC40" s="202">
        <v>1</v>
      </c>
      <c r="AD40" s="15" t="s">
        <v>457</v>
      </c>
      <c r="AE40" s="203" t="s">
        <v>470</v>
      </c>
      <c r="AF40" s="152">
        <f>I6</f>
        <v>0</v>
      </c>
      <c r="AG40" s="25" t="str">
        <f t="shared" si="1"/>
        <v>？</v>
      </c>
      <c r="AH40" s="26" t="s">
        <v>471</v>
      </c>
      <c r="AI40" s="557" t="s">
        <v>471</v>
      </c>
      <c r="AJ40" s="558"/>
      <c r="AK40" s="559"/>
      <c r="AL40" s="427"/>
      <c r="AM40" s="426"/>
      <c r="AN40" s="72"/>
      <c r="AO40" s="132"/>
      <c r="AP40" s="132"/>
      <c r="AQ40" s="193"/>
      <c r="AR40" s="132"/>
      <c r="AS40" s="170"/>
      <c r="AT40" s="61"/>
    </row>
    <row r="41" spans="1:49" ht="20.100000000000001" customHeight="1" x14ac:dyDescent="0.15">
      <c r="A41" s="515"/>
      <c r="B41" s="519"/>
      <c r="C41" s="520"/>
      <c r="D41" s="49" t="s">
        <v>95</v>
      </c>
      <c r="E41" s="34" t="s">
        <v>465</v>
      </c>
      <c r="F41" s="143">
        <v>0.5</v>
      </c>
      <c r="G41" s="36" t="s">
        <v>466</v>
      </c>
      <c r="H41" s="574"/>
      <c r="I41" s="331"/>
      <c r="J41" s="37" t="str">
        <f t="shared" si="0"/>
        <v>-</v>
      </c>
      <c r="K41" s="38">
        <f t="shared" si="3"/>
        <v>0</v>
      </c>
      <c r="L41" s="511"/>
      <c r="M41" s="512"/>
      <c r="N41" s="513"/>
      <c r="O41" s="419"/>
      <c r="P41" s="418"/>
      <c r="Q41" s="162"/>
      <c r="R41" s="47"/>
      <c r="S41" s="163"/>
      <c r="T41" s="47"/>
      <c r="U41" s="47"/>
      <c r="V41" s="200"/>
      <c r="W41" s="61"/>
      <c r="X41" s="515"/>
      <c r="Y41" s="519"/>
      <c r="Z41" s="520"/>
      <c r="AA41" s="204"/>
      <c r="AB41" s="205"/>
      <c r="AC41" s="205"/>
      <c r="AD41" s="205"/>
      <c r="AE41" s="206"/>
      <c r="AF41" s="169"/>
      <c r="AG41" s="37" t="str">
        <f t="shared" si="1"/>
        <v>-</v>
      </c>
      <c r="AH41" s="38">
        <f t="shared" ref="AH41:AH59" si="7">IF(AF41="A",2,IF(AF41="B",2,IF(AF41="C",2,IF(AF41="N",2,))))</f>
        <v>0</v>
      </c>
      <c r="AI41" s="560"/>
      <c r="AJ41" s="561"/>
      <c r="AK41" s="562"/>
      <c r="AL41" s="428"/>
      <c r="AM41" s="170"/>
      <c r="AN41" s="72"/>
      <c r="AO41" s="457">
        <f>AP194</f>
        <v>0</v>
      </c>
      <c r="AP41" s="51" t="str">
        <f>IF(COUNTIF(AG40:AG42,"&gt;2")&lt;1,"未達","")</f>
        <v>未達</v>
      </c>
      <c r="AQ41" s="501" t="str">
        <f>IF(AR42="-","-",IF(AR42&gt;5,"？",IF(AR42=5,"AAA",IF(AR42&gt;=4.5,"AA",IF(AR42&gt;=4,"A",IF(AR42&gt;=3.5,"B",IF(AR42&gt;=3,"C","？")))))))</f>
        <v>-</v>
      </c>
      <c r="AR41" s="502"/>
      <c r="AS41" s="503"/>
      <c r="AT41" s="61"/>
    </row>
    <row r="42" spans="1:49" ht="20.100000000000001" customHeight="1" thickBot="1" x14ac:dyDescent="0.2">
      <c r="A42" s="515"/>
      <c r="B42" s="519"/>
      <c r="C42" s="520"/>
      <c r="D42" s="49" t="s">
        <v>96</v>
      </c>
      <c r="E42" s="84" t="s">
        <v>53</v>
      </c>
      <c r="F42" s="157">
        <v>0.5</v>
      </c>
      <c r="G42" s="86" t="s">
        <v>54</v>
      </c>
      <c r="H42" s="574"/>
      <c r="I42" s="339"/>
      <c r="J42" s="56" t="str">
        <f t="shared" si="0"/>
        <v>-</v>
      </c>
      <c r="K42" s="69">
        <f t="shared" si="3"/>
        <v>0</v>
      </c>
      <c r="L42" s="511"/>
      <c r="M42" s="512"/>
      <c r="N42" s="513"/>
      <c r="O42" s="419"/>
      <c r="P42" s="418"/>
      <c r="T42" s="137"/>
      <c r="U42" s="138"/>
      <c r="V42" s="139"/>
      <c r="W42" s="61"/>
      <c r="X42" s="516"/>
      <c r="Y42" s="521"/>
      <c r="Z42" s="522"/>
      <c r="AA42" s="204"/>
      <c r="AB42" s="207"/>
      <c r="AC42" s="207"/>
      <c r="AD42" s="207"/>
      <c r="AE42" s="208"/>
      <c r="AF42" s="209"/>
      <c r="AG42" s="77" t="str">
        <f t="shared" si="1"/>
        <v>-</v>
      </c>
      <c r="AH42" s="92">
        <f t="shared" si="7"/>
        <v>0</v>
      </c>
      <c r="AI42" s="563"/>
      <c r="AJ42" s="564"/>
      <c r="AK42" s="565"/>
      <c r="AL42" s="428"/>
      <c r="AM42" s="170"/>
      <c r="AN42" s="58" t="s">
        <v>465</v>
      </c>
      <c r="AO42" s="59">
        <f>AO193*AC40</f>
        <v>0</v>
      </c>
      <c r="AP42" s="60" t="s">
        <v>466</v>
      </c>
      <c r="AQ42" s="146" t="s">
        <v>465</v>
      </c>
      <c r="AR42" s="147" t="str">
        <f>IF(SUM(AO42)=0,"-",ROUND((AO41*AC40)/SUM(AO42),1))</f>
        <v>-</v>
      </c>
      <c r="AS42" s="186" t="s">
        <v>466</v>
      </c>
      <c r="AT42" s="61"/>
    </row>
    <row r="43" spans="1:49" ht="20.100000000000001" customHeight="1" x14ac:dyDescent="0.15">
      <c r="A43" s="515"/>
      <c r="B43" s="519"/>
      <c r="C43" s="520"/>
      <c r="D43" s="49" t="s">
        <v>97</v>
      </c>
      <c r="E43" s="84" t="s">
        <v>53</v>
      </c>
      <c r="F43" s="157">
        <v>0.5</v>
      </c>
      <c r="G43" s="86" t="s">
        <v>54</v>
      </c>
      <c r="H43" s="574"/>
      <c r="I43" s="339"/>
      <c r="J43" s="56" t="str">
        <f t="shared" si="0"/>
        <v>-</v>
      </c>
      <c r="K43" s="69">
        <f t="shared" si="3"/>
        <v>0</v>
      </c>
      <c r="L43" s="511"/>
      <c r="M43" s="512"/>
      <c r="N43" s="513"/>
      <c r="O43" s="419"/>
      <c r="P43" s="418"/>
      <c r="T43" s="137"/>
      <c r="U43" s="138"/>
      <c r="V43" s="139"/>
      <c r="W43" s="61"/>
      <c r="X43" s="543" t="s">
        <v>507</v>
      </c>
      <c r="Y43" s="544"/>
      <c r="Z43" s="545"/>
      <c r="AA43" s="553"/>
      <c r="AB43" s="554"/>
      <c r="AC43" s="554"/>
      <c r="AD43" s="554"/>
      <c r="AE43" s="549" t="s">
        <v>505</v>
      </c>
      <c r="AF43" s="552"/>
      <c r="AG43" s="552"/>
      <c r="AH43" s="210">
        <f t="shared" si="7"/>
        <v>0</v>
      </c>
      <c r="AI43" s="511">
        <f>SUM(AH43:AH59)</f>
        <v>0</v>
      </c>
      <c r="AJ43" s="512"/>
      <c r="AK43" s="513"/>
      <c r="AL43" s="458"/>
      <c r="AM43" s="425"/>
      <c r="AN43" s="211"/>
      <c r="AO43" s="212"/>
      <c r="AP43" s="212"/>
      <c r="AQ43" s="212"/>
      <c r="AR43" s="212"/>
      <c r="AS43" s="213"/>
      <c r="AT43" s="61"/>
    </row>
    <row r="44" spans="1:49" ht="20.100000000000001" customHeight="1" x14ac:dyDescent="0.15">
      <c r="A44" s="515"/>
      <c r="B44" s="519"/>
      <c r="C44" s="520"/>
      <c r="D44" s="49" t="s">
        <v>98</v>
      </c>
      <c r="E44" s="34" t="s">
        <v>465</v>
      </c>
      <c r="F44" s="143">
        <v>0.5</v>
      </c>
      <c r="G44" s="36" t="s">
        <v>466</v>
      </c>
      <c r="H44" s="574"/>
      <c r="I44" s="331"/>
      <c r="J44" s="37" t="str">
        <f t="shared" si="0"/>
        <v>-</v>
      </c>
      <c r="K44" s="38">
        <f t="shared" si="3"/>
        <v>0</v>
      </c>
      <c r="L44" s="511"/>
      <c r="M44" s="512"/>
      <c r="N44" s="513"/>
      <c r="O44" s="419"/>
      <c r="P44" s="418"/>
      <c r="Q44" s="39"/>
      <c r="R44" s="40"/>
      <c r="S44" s="41"/>
      <c r="T44" s="137"/>
      <c r="U44" s="138"/>
      <c r="V44" s="139"/>
      <c r="W44" s="61"/>
      <c r="X44" s="546"/>
      <c r="Y44" s="547"/>
      <c r="Z44" s="548"/>
      <c r="AA44" s="497"/>
      <c r="AB44" s="498"/>
      <c r="AC44" s="498"/>
      <c r="AD44" s="498"/>
      <c r="AE44" s="550"/>
      <c r="AF44" s="529"/>
      <c r="AG44" s="529"/>
      <c r="AH44" s="214">
        <f t="shared" si="7"/>
        <v>0</v>
      </c>
      <c r="AI44" s="511"/>
      <c r="AJ44" s="512"/>
      <c r="AK44" s="513"/>
      <c r="AL44" s="458"/>
      <c r="AM44" s="425"/>
      <c r="AN44" s="215"/>
      <c r="AO44" s="216"/>
      <c r="AP44" s="216"/>
      <c r="AQ44" s="216"/>
      <c r="AR44" s="216"/>
      <c r="AS44" s="217"/>
      <c r="AT44" s="61"/>
    </row>
    <row r="45" spans="1:49" ht="20.100000000000001" customHeight="1" x14ac:dyDescent="0.15">
      <c r="A45" s="515"/>
      <c r="B45" s="519"/>
      <c r="C45" s="520"/>
      <c r="D45" s="49" t="s">
        <v>99</v>
      </c>
      <c r="E45" s="34" t="s">
        <v>465</v>
      </c>
      <c r="F45" s="143">
        <v>0.5</v>
      </c>
      <c r="G45" s="36" t="s">
        <v>466</v>
      </c>
      <c r="H45" s="574"/>
      <c r="I45" s="331"/>
      <c r="J45" s="37" t="str">
        <f t="shared" si="0"/>
        <v>-</v>
      </c>
      <c r="K45" s="38">
        <f t="shared" si="3"/>
        <v>0</v>
      </c>
      <c r="L45" s="511"/>
      <c r="M45" s="512"/>
      <c r="N45" s="513"/>
      <c r="O45" s="419"/>
      <c r="P45" s="418"/>
      <c r="T45" s="137"/>
      <c r="U45" s="138"/>
      <c r="V45" s="139"/>
      <c r="W45" s="61"/>
      <c r="X45" s="546"/>
      <c r="Y45" s="547"/>
      <c r="Z45" s="548"/>
      <c r="AA45" s="497"/>
      <c r="AB45" s="498"/>
      <c r="AC45" s="498"/>
      <c r="AD45" s="498"/>
      <c r="AE45" s="550"/>
      <c r="AF45" s="529"/>
      <c r="AG45" s="529"/>
      <c r="AH45" s="214">
        <f t="shared" si="7"/>
        <v>0</v>
      </c>
      <c r="AI45" s="511"/>
      <c r="AJ45" s="512"/>
      <c r="AK45" s="513"/>
      <c r="AL45" s="458"/>
      <c r="AM45" s="425"/>
      <c r="AN45" s="215"/>
      <c r="AO45" s="216"/>
      <c r="AP45" s="216"/>
      <c r="AQ45" s="216"/>
      <c r="AR45" s="216"/>
      <c r="AS45" s="217"/>
      <c r="AT45" s="61"/>
    </row>
    <row r="46" spans="1:49" ht="20.100000000000001" customHeight="1" x14ac:dyDescent="0.15">
      <c r="A46" s="515"/>
      <c r="B46" s="519"/>
      <c r="C46" s="520"/>
      <c r="D46" s="49" t="s">
        <v>100</v>
      </c>
      <c r="E46" s="34" t="s">
        <v>465</v>
      </c>
      <c r="F46" s="143">
        <v>0.5</v>
      </c>
      <c r="G46" s="108" t="s">
        <v>466</v>
      </c>
      <c r="H46" s="574"/>
      <c r="I46" s="331"/>
      <c r="J46" s="218" t="str">
        <f t="shared" si="0"/>
        <v>-</v>
      </c>
      <c r="K46" s="38">
        <f t="shared" si="3"/>
        <v>0</v>
      </c>
      <c r="L46" s="511"/>
      <c r="M46" s="512"/>
      <c r="N46" s="513"/>
      <c r="O46" s="419"/>
      <c r="P46" s="418"/>
      <c r="Q46" s="50"/>
      <c r="R46" s="457">
        <f>T183</f>
        <v>0</v>
      </c>
      <c r="S46" s="51" t="str">
        <f>IF(T180&gt;0,"未達","")</f>
        <v>未達</v>
      </c>
      <c r="T46" s="137"/>
      <c r="U46" s="138"/>
      <c r="V46" s="139"/>
      <c r="W46" s="61"/>
      <c r="X46" s="546"/>
      <c r="Y46" s="547"/>
      <c r="Z46" s="548"/>
      <c r="AA46" s="497"/>
      <c r="AB46" s="498"/>
      <c r="AC46" s="498"/>
      <c r="AD46" s="498"/>
      <c r="AE46" s="550"/>
      <c r="AF46" s="529"/>
      <c r="AG46" s="529"/>
      <c r="AH46" s="214">
        <f t="shared" si="7"/>
        <v>0</v>
      </c>
      <c r="AI46" s="511"/>
      <c r="AJ46" s="512"/>
      <c r="AK46" s="513"/>
      <c r="AL46" s="458"/>
      <c r="AM46" s="425"/>
      <c r="AN46" s="215"/>
      <c r="AO46" s="216"/>
      <c r="AP46" s="216"/>
      <c r="AQ46" s="216"/>
      <c r="AR46" s="216"/>
      <c r="AS46" s="217"/>
      <c r="AT46" s="61"/>
    </row>
    <row r="47" spans="1:49" ht="20.100000000000001" customHeight="1" x14ac:dyDescent="0.15">
      <c r="A47" s="515"/>
      <c r="B47" s="519"/>
      <c r="C47" s="520"/>
      <c r="D47" s="219"/>
      <c r="E47" s="171" t="s">
        <v>472</v>
      </c>
      <c r="F47" s="220">
        <v>0.5</v>
      </c>
      <c r="G47" s="173" t="s">
        <v>473</v>
      </c>
      <c r="H47" s="575"/>
      <c r="I47" s="340"/>
      <c r="J47" s="175" t="str">
        <f t="shared" si="0"/>
        <v>-</v>
      </c>
      <c r="K47" s="101">
        <f t="shared" si="3"/>
        <v>0</v>
      </c>
      <c r="L47" s="511"/>
      <c r="M47" s="512"/>
      <c r="N47" s="513"/>
      <c r="O47" s="419"/>
      <c r="P47" s="418"/>
      <c r="Q47" s="58" t="s">
        <v>472</v>
      </c>
      <c r="R47" s="59">
        <f>S182*F41</f>
        <v>0</v>
      </c>
      <c r="S47" s="60" t="s">
        <v>54</v>
      </c>
      <c r="T47" s="137"/>
      <c r="U47" s="138"/>
      <c r="V47" s="139"/>
      <c r="W47" s="61"/>
      <c r="X47" s="546"/>
      <c r="Y47" s="547"/>
      <c r="Z47" s="548"/>
      <c r="AA47" s="497"/>
      <c r="AB47" s="498"/>
      <c r="AC47" s="498"/>
      <c r="AD47" s="499"/>
      <c r="AE47" s="550"/>
      <c r="AF47" s="529"/>
      <c r="AG47" s="529"/>
      <c r="AH47" s="214">
        <f t="shared" si="7"/>
        <v>0</v>
      </c>
      <c r="AI47" s="511"/>
      <c r="AJ47" s="512"/>
      <c r="AK47" s="513"/>
      <c r="AL47" s="458"/>
      <c r="AM47" s="425"/>
      <c r="AN47" s="215"/>
      <c r="AO47" s="216"/>
      <c r="AP47" s="216"/>
      <c r="AQ47" s="216"/>
      <c r="AR47" s="216"/>
      <c r="AS47" s="217"/>
      <c r="AT47" s="61"/>
    </row>
    <row r="48" spans="1:49" ht="20.100000000000001" customHeight="1" x14ac:dyDescent="0.15">
      <c r="A48" s="515"/>
      <c r="B48" s="519"/>
      <c r="C48" s="520"/>
      <c r="D48" s="64" t="s">
        <v>101</v>
      </c>
      <c r="E48" s="65" t="s">
        <v>53</v>
      </c>
      <c r="F48" s="221">
        <v>0.5</v>
      </c>
      <c r="G48" s="67" t="s">
        <v>54</v>
      </c>
      <c r="H48" s="526" t="s">
        <v>102</v>
      </c>
      <c r="I48" s="333"/>
      <c r="J48" s="68" t="str">
        <f t="shared" si="0"/>
        <v>-</v>
      </c>
      <c r="K48" s="121">
        <f t="shared" si="3"/>
        <v>0</v>
      </c>
      <c r="L48" s="511"/>
      <c r="M48" s="512"/>
      <c r="N48" s="513"/>
      <c r="O48" s="419"/>
      <c r="P48" s="418"/>
      <c r="Q48" s="39"/>
      <c r="R48" s="40"/>
      <c r="S48" s="41"/>
      <c r="T48" s="137"/>
      <c r="U48" s="138"/>
      <c r="V48" s="139"/>
      <c r="W48" s="61"/>
      <c r="X48" s="546"/>
      <c r="Y48" s="547"/>
      <c r="Z48" s="548"/>
      <c r="AA48" s="497"/>
      <c r="AB48" s="498"/>
      <c r="AC48" s="498"/>
      <c r="AD48" s="499"/>
      <c r="AE48" s="550"/>
      <c r="AF48" s="529"/>
      <c r="AG48" s="529"/>
      <c r="AH48" s="214">
        <f t="shared" si="7"/>
        <v>0</v>
      </c>
      <c r="AI48" s="511"/>
      <c r="AJ48" s="512"/>
      <c r="AK48" s="513"/>
      <c r="AL48" s="458"/>
      <c r="AM48" s="425"/>
      <c r="AN48" s="215"/>
      <c r="AO48" s="216"/>
      <c r="AP48" s="216"/>
      <c r="AQ48" s="216"/>
      <c r="AR48" s="216"/>
      <c r="AS48" s="217"/>
      <c r="AT48" s="61"/>
    </row>
    <row r="49" spans="1:46" ht="20.100000000000001" customHeight="1" x14ac:dyDescent="0.15">
      <c r="A49" s="515"/>
      <c r="B49" s="519"/>
      <c r="C49" s="520"/>
      <c r="D49" s="49" t="s">
        <v>103</v>
      </c>
      <c r="E49" s="34" t="s">
        <v>53</v>
      </c>
      <c r="F49" s="143">
        <v>0.5</v>
      </c>
      <c r="G49" s="36" t="s">
        <v>54</v>
      </c>
      <c r="H49" s="527"/>
      <c r="I49" s="331"/>
      <c r="J49" s="37" t="str">
        <f t="shared" si="0"/>
        <v>-</v>
      </c>
      <c r="K49" s="38">
        <f t="shared" si="3"/>
        <v>0</v>
      </c>
      <c r="L49" s="511"/>
      <c r="M49" s="512"/>
      <c r="N49" s="513"/>
      <c r="O49" s="419"/>
      <c r="P49" s="418"/>
      <c r="Q49" s="39"/>
      <c r="R49" s="40"/>
      <c r="S49" s="41"/>
      <c r="T49" s="137"/>
      <c r="U49" s="138"/>
      <c r="V49" s="139"/>
      <c r="W49" s="61"/>
      <c r="X49" s="546"/>
      <c r="Y49" s="547"/>
      <c r="Z49" s="548"/>
      <c r="AA49" s="497"/>
      <c r="AB49" s="498"/>
      <c r="AC49" s="498"/>
      <c r="AD49" s="499"/>
      <c r="AE49" s="550"/>
      <c r="AF49" s="529"/>
      <c r="AG49" s="529"/>
      <c r="AH49" s="214">
        <f t="shared" si="7"/>
        <v>0</v>
      </c>
      <c r="AI49" s="511"/>
      <c r="AJ49" s="512"/>
      <c r="AK49" s="513"/>
      <c r="AL49" s="458"/>
      <c r="AM49" s="425"/>
      <c r="AN49" s="215"/>
      <c r="AO49" s="216"/>
      <c r="AP49" s="216"/>
      <c r="AQ49" s="216"/>
      <c r="AR49" s="216"/>
      <c r="AS49" s="217"/>
    </row>
    <row r="50" spans="1:46" ht="20.100000000000001" customHeight="1" x14ac:dyDescent="0.15">
      <c r="A50" s="515"/>
      <c r="B50" s="519"/>
      <c r="C50" s="520"/>
      <c r="D50" s="49" t="s">
        <v>104</v>
      </c>
      <c r="E50" s="34" t="s">
        <v>53</v>
      </c>
      <c r="F50" s="143">
        <v>0.5</v>
      </c>
      <c r="G50" s="36" t="s">
        <v>54</v>
      </c>
      <c r="H50" s="527"/>
      <c r="I50" s="331"/>
      <c r="J50" s="37" t="str">
        <f t="shared" si="0"/>
        <v>-</v>
      </c>
      <c r="K50" s="38">
        <f t="shared" si="3"/>
        <v>0</v>
      </c>
      <c r="L50" s="511"/>
      <c r="M50" s="512"/>
      <c r="N50" s="513"/>
      <c r="O50" s="419"/>
      <c r="P50" s="418"/>
      <c r="Q50" s="39"/>
      <c r="R50" s="40"/>
      <c r="S50" s="41"/>
      <c r="T50" s="137"/>
      <c r="U50" s="138"/>
      <c r="V50" s="139"/>
      <c r="W50" s="61"/>
      <c r="X50" s="546"/>
      <c r="Y50" s="547"/>
      <c r="Z50" s="548"/>
      <c r="AA50" s="497"/>
      <c r="AB50" s="498"/>
      <c r="AC50" s="498"/>
      <c r="AD50" s="499"/>
      <c r="AE50" s="550"/>
      <c r="AF50" s="500"/>
      <c r="AG50" s="500"/>
      <c r="AH50" s="214">
        <f t="shared" si="7"/>
        <v>0</v>
      </c>
      <c r="AI50" s="511"/>
      <c r="AJ50" s="512"/>
      <c r="AK50" s="513"/>
      <c r="AL50" s="458"/>
      <c r="AM50" s="425"/>
      <c r="AN50" s="215"/>
      <c r="AO50" s="216"/>
      <c r="AP50" s="216"/>
      <c r="AQ50" s="216"/>
      <c r="AR50" s="216"/>
      <c r="AS50" s="217"/>
    </row>
    <row r="51" spans="1:46" ht="20.100000000000001" customHeight="1" x14ac:dyDescent="0.15">
      <c r="A51" s="515"/>
      <c r="B51" s="519"/>
      <c r="C51" s="520"/>
      <c r="D51" s="49" t="s">
        <v>105</v>
      </c>
      <c r="E51" s="34" t="s">
        <v>53</v>
      </c>
      <c r="F51" s="143">
        <v>0.5</v>
      </c>
      <c r="G51" s="36" t="s">
        <v>54</v>
      </c>
      <c r="H51" s="527"/>
      <c r="I51" s="339"/>
      <c r="J51" s="37" t="str">
        <f t="shared" si="0"/>
        <v>-</v>
      </c>
      <c r="K51" s="38">
        <f t="shared" si="3"/>
        <v>0</v>
      </c>
      <c r="L51" s="511"/>
      <c r="M51" s="512"/>
      <c r="N51" s="513"/>
      <c r="O51" s="419"/>
      <c r="P51" s="418"/>
      <c r="Q51" s="39"/>
      <c r="R51" s="40"/>
      <c r="S51" s="41"/>
      <c r="T51" s="137"/>
      <c r="U51" s="138"/>
      <c r="V51" s="139"/>
      <c r="X51" s="546"/>
      <c r="Y51" s="547"/>
      <c r="Z51" s="548"/>
      <c r="AA51" s="497"/>
      <c r="AB51" s="498"/>
      <c r="AC51" s="498"/>
      <c r="AD51" s="499"/>
      <c r="AE51" s="550"/>
      <c r="AF51" s="500"/>
      <c r="AG51" s="500"/>
      <c r="AH51" s="214">
        <f t="shared" si="7"/>
        <v>0</v>
      </c>
      <c r="AI51" s="511"/>
      <c r="AJ51" s="512"/>
      <c r="AK51" s="513"/>
      <c r="AL51" s="458"/>
      <c r="AM51" s="425"/>
      <c r="AN51" s="215"/>
      <c r="AO51" s="216"/>
      <c r="AP51" s="216"/>
      <c r="AQ51" s="216"/>
      <c r="AR51" s="216"/>
      <c r="AS51" s="217"/>
      <c r="AT51" s="222"/>
    </row>
    <row r="52" spans="1:46" ht="20.100000000000001" customHeight="1" x14ac:dyDescent="0.15">
      <c r="A52" s="515"/>
      <c r="B52" s="519"/>
      <c r="C52" s="520"/>
      <c r="D52" s="49" t="s">
        <v>106</v>
      </c>
      <c r="E52" s="34" t="s">
        <v>53</v>
      </c>
      <c r="F52" s="143">
        <v>0.5</v>
      </c>
      <c r="G52" s="36" t="s">
        <v>54</v>
      </c>
      <c r="H52" s="527"/>
      <c r="I52" s="339"/>
      <c r="J52" s="37" t="str">
        <f t="shared" si="0"/>
        <v>-</v>
      </c>
      <c r="K52" s="38">
        <f t="shared" si="3"/>
        <v>0</v>
      </c>
      <c r="L52" s="511"/>
      <c r="M52" s="512"/>
      <c r="N52" s="513"/>
      <c r="O52" s="419"/>
      <c r="P52" s="418"/>
      <c r="Q52" s="39"/>
      <c r="R52" s="40"/>
      <c r="S52" s="41"/>
      <c r="T52" s="137"/>
      <c r="U52" s="138"/>
      <c r="V52" s="139"/>
      <c r="X52" s="546"/>
      <c r="Y52" s="547"/>
      <c r="Z52" s="548"/>
      <c r="AA52" s="497"/>
      <c r="AB52" s="498"/>
      <c r="AC52" s="498"/>
      <c r="AD52" s="499"/>
      <c r="AE52" s="550"/>
      <c r="AF52" s="500"/>
      <c r="AG52" s="500"/>
      <c r="AH52" s="214">
        <f t="shared" si="7"/>
        <v>0</v>
      </c>
      <c r="AI52" s="511"/>
      <c r="AJ52" s="512"/>
      <c r="AK52" s="513"/>
      <c r="AL52" s="458"/>
      <c r="AM52" s="425"/>
      <c r="AN52" s="215"/>
      <c r="AO52" s="216"/>
      <c r="AP52" s="216"/>
      <c r="AQ52" s="216"/>
      <c r="AR52" s="216"/>
      <c r="AS52" s="217"/>
      <c r="AT52" s="222"/>
    </row>
    <row r="53" spans="1:46" ht="20.100000000000001" customHeight="1" x14ac:dyDescent="0.15">
      <c r="A53" s="515"/>
      <c r="B53" s="519"/>
      <c r="C53" s="520"/>
      <c r="D53" s="49" t="s">
        <v>107</v>
      </c>
      <c r="E53" s="34" t="s">
        <v>53</v>
      </c>
      <c r="F53" s="143">
        <v>0.5</v>
      </c>
      <c r="G53" s="36" t="s">
        <v>54</v>
      </c>
      <c r="H53" s="527"/>
      <c r="I53" s="331"/>
      <c r="J53" s="37" t="str">
        <f t="shared" si="0"/>
        <v>-</v>
      </c>
      <c r="K53" s="38">
        <f t="shared" si="3"/>
        <v>0</v>
      </c>
      <c r="L53" s="511"/>
      <c r="M53" s="512"/>
      <c r="N53" s="513"/>
      <c r="O53" s="419"/>
      <c r="P53" s="418"/>
      <c r="Q53" s="39"/>
      <c r="R53" s="40"/>
      <c r="S53" s="41"/>
      <c r="T53" s="137"/>
      <c r="U53" s="138"/>
      <c r="V53" s="139"/>
      <c r="X53" s="546"/>
      <c r="Y53" s="547"/>
      <c r="Z53" s="548"/>
      <c r="AA53" s="497"/>
      <c r="AB53" s="498"/>
      <c r="AC53" s="498"/>
      <c r="AD53" s="499"/>
      <c r="AE53" s="550"/>
      <c r="AF53" s="500"/>
      <c r="AG53" s="500"/>
      <c r="AH53" s="214">
        <f t="shared" si="7"/>
        <v>0</v>
      </c>
      <c r="AI53" s="511"/>
      <c r="AJ53" s="512"/>
      <c r="AK53" s="513"/>
      <c r="AL53" s="458"/>
      <c r="AM53" s="425"/>
      <c r="AN53" s="215"/>
      <c r="AO53" s="216"/>
      <c r="AP53" s="216"/>
      <c r="AQ53" s="216"/>
      <c r="AR53" s="216"/>
      <c r="AS53" s="217"/>
      <c r="AT53" s="222"/>
    </row>
    <row r="54" spans="1:46" ht="20.100000000000001" customHeight="1" x14ac:dyDescent="0.15">
      <c r="A54" s="515"/>
      <c r="B54" s="519"/>
      <c r="C54" s="520"/>
      <c r="D54" s="49" t="s">
        <v>108</v>
      </c>
      <c r="E54" s="34" t="s">
        <v>53</v>
      </c>
      <c r="F54" s="143">
        <v>0.5</v>
      </c>
      <c r="G54" s="36" t="s">
        <v>54</v>
      </c>
      <c r="H54" s="527"/>
      <c r="I54" s="331"/>
      <c r="J54" s="37" t="str">
        <f t="shared" si="0"/>
        <v>-</v>
      </c>
      <c r="K54" s="38">
        <f t="shared" si="3"/>
        <v>0</v>
      </c>
      <c r="L54" s="511"/>
      <c r="M54" s="512"/>
      <c r="N54" s="513"/>
      <c r="O54" s="419"/>
      <c r="P54" s="418"/>
      <c r="Q54" s="223"/>
      <c r="R54" s="224"/>
      <c r="S54" s="225"/>
      <c r="T54" s="137"/>
      <c r="U54" s="138"/>
      <c r="V54" s="139"/>
      <c r="X54" s="546"/>
      <c r="Y54" s="547"/>
      <c r="Z54" s="548"/>
      <c r="AA54" s="497"/>
      <c r="AB54" s="498"/>
      <c r="AC54" s="498"/>
      <c r="AD54" s="499"/>
      <c r="AE54" s="550"/>
      <c r="AF54" s="500"/>
      <c r="AG54" s="500"/>
      <c r="AH54" s="214">
        <f t="shared" si="7"/>
        <v>0</v>
      </c>
      <c r="AI54" s="511"/>
      <c r="AJ54" s="512"/>
      <c r="AK54" s="513"/>
      <c r="AL54" s="458"/>
      <c r="AM54" s="425"/>
      <c r="AN54" s="215"/>
      <c r="AO54" s="216"/>
      <c r="AP54" s="216"/>
      <c r="AQ54" s="216"/>
      <c r="AR54" s="216"/>
      <c r="AS54" s="217"/>
      <c r="AT54" s="222"/>
    </row>
    <row r="55" spans="1:46" ht="20.100000000000001" customHeight="1" x14ac:dyDescent="0.15">
      <c r="A55" s="515"/>
      <c r="B55" s="519"/>
      <c r="C55" s="520"/>
      <c r="D55" s="49" t="s">
        <v>109</v>
      </c>
      <c r="E55" s="34" t="s">
        <v>53</v>
      </c>
      <c r="F55" s="143">
        <v>0.5</v>
      </c>
      <c r="G55" s="36" t="s">
        <v>54</v>
      </c>
      <c r="H55" s="527"/>
      <c r="I55" s="331"/>
      <c r="J55" s="37" t="str">
        <f t="shared" si="0"/>
        <v>-</v>
      </c>
      <c r="K55" s="38">
        <f t="shared" si="3"/>
        <v>0</v>
      </c>
      <c r="L55" s="511"/>
      <c r="M55" s="512"/>
      <c r="N55" s="513"/>
      <c r="O55" s="419"/>
      <c r="P55" s="418"/>
      <c r="Q55" s="39"/>
      <c r="R55" s="40"/>
      <c r="S55" s="41"/>
      <c r="T55" s="137"/>
      <c r="U55" s="138"/>
      <c r="V55" s="139"/>
      <c r="X55" s="546"/>
      <c r="Y55" s="547"/>
      <c r="Z55" s="548"/>
      <c r="AA55" s="497"/>
      <c r="AB55" s="498"/>
      <c r="AC55" s="498"/>
      <c r="AD55" s="499"/>
      <c r="AE55" s="550"/>
      <c r="AF55" s="500"/>
      <c r="AG55" s="500"/>
      <c r="AH55" s="214">
        <f t="shared" si="7"/>
        <v>0</v>
      </c>
      <c r="AI55" s="511"/>
      <c r="AJ55" s="512"/>
      <c r="AK55" s="513"/>
      <c r="AL55" s="458"/>
      <c r="AM55" s="425"/>
      <c r="AN55" s="215"/>
      <c r="AO55" s="216"/>
      <c r="AP55" s="216"/>
      <c r="AQ55" s="216"/>
      <c r="AR55" s="216"/>
      <c r="AS55" s="217"/>
      <c r="AT55" s="222"/>
    </row>
    <row r="56" spans="1:46" ht="20.100000000000001" customHeight="1" x14ac:dyDescent="0.15">
      <c r="A56" s="515"/>
      <c r="B56" s="519"/>
      <c r="C56" s="520"/>
      <c r="D56" s="49" t="s">
        <v>110</v>
      </c>
      <c r="E56" s="34" t="s">
        <v>53</v>
      </c>
      <c r="F56" s="143">
        <v>0.5</v>
      </c>
      <c r="G56" s="36" t="s">
        <v>54</v>
      </c>
      <c r="H56" s="527"/>
      <c r="I56" s="331"/>
      <c r="J56" s="37" t="str">
        <f t="shared" si="0"/>
        <v>-</v>
      </c>
      <c r="K56" s="38">
        <f t="shared" si="3"/>
        <v>0</v>
      </c>
      <c r="L56" s="511"/>
      <c r="M56" s="512"/>
      <c r="N56" s="513"/>
      <c r="O56" s="419"/>
      <c r="P56" s="418"/>
      <c r="Q56" s="39"/>
      <c r="R56" s="40"/>
      <c r="S56" s="41"/>
      <c r="T56" s="137"/>
      <c r="U56" s="138"/>
      <c r="V56" s="139"/>
      <c r="X56" s="546"/>
      <c r="Y56" s="547"/>
      <c r="Z56" s="548"/>
      <c r="AA56" s="497"/>
      <c r="AB56" s="498"/>
      <c r="AC56" s="498"/>
      <c r="AD56" s="499"/>
      <c r="AE56" s="550"/>
      <c r="AF56" s="500"/>
      <c r="AG56" s="500"/>
      <c r="AH56" s="214">
        <f t="shared" si="7"/>
        <v>0</v>
      </c>
      <c r="AI56" s="511"/>
      <c r="AJ56" s="512"/>
      <c r="AK56" s="513"/>
      <c r="AL56" s="458"/>
      <c r="AM56" s="425"/>
      <c r="AN56" s="215"/>
      <c r="AO56" s="216"/>
      <c r="AP56" s="216"/>
      <c r="AQ56" s="216"/>
      <c r="AR56" s="216"/>
      <c r="AS56" s="217"/>
      <c r="AT56" s="222"/>
    </row>
    <row r="57" spans="1:46" ht="20.100000000000001" customHeight="1" x14ac:dyDescent="0.15">
      <c r="A57" s="515"/>
      <c r="B57" s="519"/>
      <c r="C57" s="520"/>
      <c r="D57" s="1" t="s">
        <v>111</v>
      </c>
      <c r="E57" s="34" t="s">
        <v>53</v>
      </c>
      <c r="F57" s="143">
        <v>0.5</v>
      </c>
      <c r="G57" s="36" t="s">
        <v>54</v>
      </c>
      <c r="H57" s="527"/>
      <c r="I57" s="331"/>
      <c r="J57" s="37" t="str">
        <f t="shared" si="0"/>
        <v>-</v>
      </c>
      <c r="K57" s="38">
        <f t="shared" si="3"/>
        <v>0</v>
      </c>
      <c r="L57" s="511"/>
      <c r="M57" s="512"/>
      <c r="N57" s="513"/>
      <c r="O57" s="419"/>
      <c r="P57" s="418"/>
      <c r="Q57" s="39"/>
      <c r="R57" s="40"/>
      <c r="S57" s="41"/>
      <c r="T57" s="137"/>
      <c r="U57" s="138"/>
      <c r="V57" s="139"/>
      <c r="X57" s="546"/>
      <c r="Y57" s="547"/>
      <c r="Z57" s="548"/>
      <c r="AA57" s="497"/>
      <c r="AB57" s="498"/>
      <c r="AC57" s="498"/>
      <c r="AD57" s="499"/>
      <c r="AE57" s="550"/>
      <c r="AF57" s="500"/>
      <c r="AG57" s="500"/>
      <c r="AH57" s="214">
        <f t="shared" si="7"/>
        <v>0</v>
      </c>
      <c r="AI57" s="511"/>
      <c r="AJ57" s="512"/>
      <c r="AK57" s="513"/>
      <c r="AL57" s="458"/>
      <c r="AM57" s="425"/>
      <c r="AN57" s="215"/>
      <c r="AO57" s="216"/>
      <c r="AP57" s="216"/>
      <c r="AQ57" s="216"/>
      <c r="AR57" s="216"/>
      <c r="AS57" s="217"/>
      <c r="AT57" s="222"/>
    </row>
    <row r="58" spans="1:46" ht="20.100000000000001" customHeight="1" x14ac:dyDescent="0.15">
      <c r="A58" s="515"/>
      <c r="B58" s="519"/>
      <c r="C58" s="520"/>
      <c r="D58" s="49" t="s">
        <v>112</v>
      </c>
      <c r="E58" s="34" t="s">
        <v>53</v>
      </c>
      <c r="F58" s="143">
        <v>0.5</v>
      </c>
      <c r="G58" s="36" t="s">
        <v>54</v>
      </c>
      <c r="H58" s="527"/>
      <c r="I58" s="339"/>
      <c r="J58" s="37" t="str">
        <f t="shared" si="0"/>
        <v>-</v>
      </c>
      <c r="K58" s="38">
        <f t="shared" si="3"/>
        <v>0</v>
      </c>
      <c r="L58" s="511"/>
      <c r="M58" s="512"/>
      <c r="N58" s="513"/>
      <c r="O58" s="419"/>
      <c r="P58" s="418"/>
      <c r="Q58" s="39"/>
      <c r="R58" s="40"/>
      <c r="S58" s="41"/>
      <c r="T58" s="137"/>
      <c r="U58" s="138"/>
      <c r="V58" s="139"/>
      <c r="X58" s="546"/>
      <c r="Y58" s="547"/>
      <c r="Z58" s="548"/>
      <c r="AA58" s="497"/>
      <c r="AB58" s="498"/>
      <c r="AC58" s="498"/>
      <c r="AD58" s="499"/>
      <c r="AE58" s="550"/>
      <c r="AF58" s="500"/>
      <c r="AG58" s="500"/>
      <c r="AH58" s="214">
        <f t="shared" si="7"/>
        <v>0</v>
      </c>
      <c r="AI58" s="511"/>
      <c r="AJ58" s="512"/>
      <c r="AK58" s="513"/>
      <c r="AL58" s="458"/>
      <c r="AM58" s="425"/>
      <c r="AN58" s="215"/>
      <c r="AO58" s="216"/>
      <c r="AP58" s="216"/>
      <c r="AQ58" s="216"/>
      <c r="AR58" s="216"/>
      <c r="AS58" s="217"/>
      <c r="AT58" s="222"/>
    </row>
    <row r="59" spans="1:46" ht="20.100000000000001" customHeight="1" thickBot="1" x14ac:dyDescent="0.2">
      <c r="A59" s="515"/>
      <c r="B59" s="519"/>
      <c r="C59" s="520"/>
      <c r="D59" s="49" t="s">
        <v>113</v>
      </c>
      <c r="E59" s="34" t="s">
        <v>53</v>
      </c>
      <c r="F59" s="143">
        <v>0.5</v>
      </c>
      <c r="G59" s="36" t="s">
        <v>54</v>
      </c>
      <c r="H59" s="527"/>
      <c r="I59" s="339"/>
      <c r="J59" s="37" t="str">
        <f t="shared" si="0"/>
        <v>-</v>
      </c>
      <c r="K59" s="38">
        <f t="shared" si="3"/>
        <v>0</v>
      </c>
      <c r="L59" s="511"/>
      <c r="M59" s="512"/>
      <c r="N59" s="513"/>
      <c r="O59" s="419"/>
      <c r="P59" s="418"/>
      <c r="Q59" s="50"/>
      <c r="R59" s="457">
        <f>T195</f>
        <v>0</v>
      </c>
      <c r="S59" s="51" t="str">
        <f>IF(T192&gt;0,"未達","")</f>
        <v>未達</v>
      </c>
      <c r="T59" s="501" t="str">
        <f>IF(U60="-","-",IF(U60&gt;5,"？",IF(U60=5,"AAA",IF(U60&gt;=4.5,"AA",IF(U60&gt;=4,"A",IF(U60&gt;=3.5,"B",IF(U60&gt;=3,"C","？")))))))</f>
        <v>-</v>
      </c>
      <c r="U59" s="502"/>
      <c r="V59" s="503"/>
      <c r="X59" s="546"/>
      <c r="Y59" s="547"/>
      <c r="Z59" s="548"/>
      <c r="AA59" s="504"/>
      <c r="AB59" s="505"/>
      <c r="AC59" s="505"/>
      <c r="AD59" s="506"/>
      <c r="AE59" s="551"/>
      <c r="AF59" s="507"/>
      <c r="AG59" s="507"/>
      <c r="AH59" s="429">
        <f t="shared" si="7"/>
        <v>0</v>
      </c>
      <c r="AI59" s="508" t="s">
        <v>474</v>
      </c>
      <c r="AJ59" s="509"/>
      <c r="AK59" s="510"/>
      <c r="AL59" s="458"/>
      <c r="AM59" s="425"/>
      <c r="AN59" s="226"/>
      <c r="AO59" s="227"/>
      <c r="AP59" s="227"/>
      <c r="AQ59" s="227"/>
      <c r="AR59" s="227"/>
      <c r="AS59" s="228"/>
      <c r="AT59" s="229"/>
    </row>
    <row r="60" spans="1:46" ht="20.100000000000001" customHeight="1" thickTop="1" thickBot="1" x14ac:dyDescent="0.2">
      <c r="A60" s="516"/>
      <c r="B60" s="521"/>
      <c r="C60" s="522"/>
      <c r="D60" s="230" t="s">
        <v>115</v>
      </c>
      <c r="E60" s="74" t="s">
        <v>53</v>
      </c>
      <c r="F60" s="231">
        <v>0.5</v>
      </c>
      <c r="G60" s="76" t="s">
        <v>54</v>
      </c>
      <c r="H60" s="528"/>
      <c r="I60" s="341"/>
      <c r="J60" s="232" t="str">
        <f t="shared" si="0"/>
        <v>-</v>
      </c>
      <c r="K60" s="233">
        <f t="shared" si="3"/>
        <v>0</v>
      </c>
      <c r="L60" s="478" t="s">
        <v>475</v>
      </c>
      <c r="M60" s="479"/>
      <c r="N60" s="480"/>
      <c r="O60" s="419"/>
      <c r="P60" s="418"/>
      <c r="Q60" s="234" t="s">
        <v>472</v>
      </c>
      <c r="R60" s="235">
        <f>S194*F58</f>
        <v>0</v>
      </c>
      <c r="S60" s="236" t="s">
        <v>54</v>
      </c>
      <c r="T60" s="237" t="s">
        <v>472</v>
      </c>
      <c r="U60" s="238" t="str">
        <f>IF(SUM(R26,R47,R60)=0,"-",ROUND((R25*F24+R46*F41+R59*F58)/SUM(R26,R47,R60),1))</f>
        <v>-</v>
      </c>
      <c r="V60" s="239" t="s">
        <v>473</v>
      </c>
      <c r="X60" s="481" t="s">
        <v>117</v>
      </c>
      <c r="Y60" s="482"/>
      <c r="Z60" s="430" t="str">
        <f>Y99</f>
        <v>-</v>
      </c>
      <c r="AA60" s="431" t="s">
        <v>118</v>
      </c>
      <c r="AB60" s="483" t="str">
        <f>IF(Z60="-","-",IF(Z60=5,"AAA",IF(Z60&gt;=4.5,"AA",IF(Z60&gt;=4,"A",IF(Z60&gt;=3.5,"B",IF(Z60&gt;=3,"C","？"))))))</f>
        <v>-</v>
      </c>
      <c r="AC60" s="483"/>
      <c r="AD60" s="483"/>
      <c r="AE60" s="483"/>
      <c r="AF60" s="483"/>
      <c r="AG60" s="483"/>
      <c r="AH60" s="483"/>
      <c r="AI60" s="483"/>
      <c r="AJ60" s="483"/>
      <c r="AK60" s="484"/>
      <c r="AL60" s="240"/>
      <c r="AM60" s="240"/>
      <c r="AN60" s="241"/>
      <c r="AO60" s="241"/>
      <c r="AP60" s="241"/>
      <c r="AQ60" s="242"/>
      <c r="AR60" s="243"/>
      <c r="AS60" s="222"/>
      <c r="AT60" s="222"/>
    </row>
    <row r="61" spans="1:46" ht="20.100000000000001" customHeight="1" thickTop="1" thickBot="1" x14ac:dyDescent="0.2">
      <c r="B61" s="244" t="s">
        <v>119</v>
      </c>
      <c r="C61" s="245" t="s">
        <v>120</v>
      </c>
      <c r="M61" s="246"/>
      <c r="O61" s="253"/>
      <c r="P61" s="248"/>
      <c r="Q61" s="249"/>
      <c r="X61" s="250"/>
      <c r="Y61" s="222"/>
      <c r="Z61" s="222"/>
      <c r="AA61" s="222"/>
      <c r="AB61" s="240"/>
      <c r="AC61" s="240"/>
      <c r="AD61" s="240"/>
      <c r="AE61" s="240"/>
      <c r="AF61" s="241"/>
      <c r="AG61" s="251"/>
      <c r="AH61" s="251"/>
      <c r="AI61" s="229"/>
      <c r="AJ61" s="229"/>
      <c r="AK61" s="240"/>
      <c r="AL61" s="240"/>
      <c r="AM61" s="240"/>
      <c r="AN61" s="241"/>
      <c r="AO61" s="241"/>
      <c r="AP61" s="241"/>
      <c r="AQ61" s="242"/>
      <c r="AR61" s="243"/>
      <c r="AS61" s="222"/>
      <c r="AT61" s="222"/>
    </row>
    <row r="62" spans="1:46" ht="20.100000000000001" customHeight="1" thickTop="1" x14ac:dyDescent="0.15">
      <c r="M62" s="252"/>
      <c r="O62" s="253"/>
      <c r="P62" s="248"/>
      <c r="Q62" s="254"/>
      <c r="S62" s="255"/>
      <c r="X62" s="250"/>
      <c r="Y62" s="222"/>
      <c r="Z62" s="222"/>
      <c r="AA62" s="222"/>
      <c r="AB62" s="485" t="s">
        <v>121</v>
      </c>
      <c r="AC62" s="486"/>
      <c r="AD62" s="486"/>
      <c r="AE62" s="487"/>
      <c r="AF62" s="491">
        <f>SUM(K6:K60,AH6:AH33,AH34:AH59)</f>
        <v>0</v>
      </c>
      <c r="AG62" s="492"/>
      <c r="AH62" s="492"/>
      <c r="AI62" s="492"/>
      <c r="AJ62" s="492"/>
      <c r="AK62" s="493"/>
      <c r="AL62" s="423"/>
      <c r="AM62" s="424"/>
      <c r="AN62" s="424"/>
      <c r="AO62" s="424"/>
      <c r="AP62" s="424"/>
      <c r="AQ62" s="424"/>
      <c r="AR62" s="424"/>
      <c r="AS62" s="222"/>
    </row>
    <row r="63" spans="1:46" ht="20.100000000000001" customHeight="1" thickBot="1" x14ac:dyDescent="0.2">
      <c r="B63" s="1" t="s">
        <v>448</v>
      </c>
      <c r="Y63" s="254"/>
      <c r="AA63" s="222"/>
      <c r="AB63" s="488"/>
      <c r="AC63" s="489"/>
      <c r="AD63" s="489"/>
      <c r="AE63" s="490"/>
      <c r="AF63" s="494"/>
      <c r="AG63" s="495"/>
      <c r="AH63" s="495"/>
      <c r="AI63" s="495"/>
      <c r="AJ63" s="495"/>
      <c r="AK63" s="496"/>
      <c r="AL63" s="423"/>
      <c r="AM63" s="424"/>
      <c r="AN63" s="424"/>
      <c r="AO63" s="424"/>
      <c r="AP63" s="424"/>
      <c r="AQ63" s="424"/>
      <c r="AR63" s="424"/>
    </row>
    <row r="64" spans="1:46" ht="20.100000000000001" customHeight="1" thickTop="1" x14ac:dyDescent="0.15">
      <c r="Y64" s="254"/>
      <c r="AA64" s="222"/>
      <c r="AB64" s="438"/>
      <c r="AC64" s="438"/>
      <c r="AD64" s="438"/>
      <c r="AE64" s="438"/>
      <c r="AF64" s="439"/>
      <c r="AG64" s="439"/>
      <c r="AH64" s="439"/>
      <c r="AI64" s="439"/>
      <c r="AJ64" s="439"/>
      <c r="AK64" s="439"/>
      <c r="AL64" s="423"/>
      <c r="AM64" s="424"/>
      <c r="AN64" s="424"/>
      <c r="AO64" s="424"/>
      <c r="AP64" s="424"/>
      <c r="AQ64" s="424"/>
      <c r="AR64" s="424"/>
    </row>
    <row r="65" spans="1:45" ht="20.100000000000001" customHeight="1" x14ac:dyDescent="0.15">
      <c r="Y65" s="254"/>
      <c r="AA65" s="222"/>
      <c r="AB65" s="438"/>
      <c r="AC65" s="438"/>
      <c r="AD65" s="438"/>
      <c r="AE65" s="438"/>
      <c r="AF65" s="439"/>
      <c r="AG65" s="439"/>
      <c r="AH65" s="439"/>
      <c r="AI65" s="439"/>
      <c r="AJ65" s="439"/>
      <c r="AK65" s="439"/>
      <c r="AL65" s="423"/>
      <c r="AM65" s="424"/>
      <c r="AN65" s="424"/>
      <c r="AO65" s="424"/>
      <c r="AP65" s="424"/>
      <c r="AQ65" s="424"/>
      <c r="AR65" s="424"/>
    </row>
    <row r="66" spans="1:45" ht="20.100000000000001" customHeight="1" x14ac:dyDescent="0.15">
      <c r="Y66" s="254"/>
      <c r="AA66" s="222"/>
      <c r="AB66" s="438"/>
      <c r="AC66" s="438"/>
      <c r="AD66" s="438"/>
      <c r="AE66" s="438"/>
      <c r="AF66" s="439"/>
      <c r="AG66" s="439"/>
      <c r="AH66" s="439"/>
      <c r="AI66" s="439"/>
      <c r="AJ66" s="439"/>
      <c r="AK66" s="439"/>
      <c r="AL66" s="423"/>
      <c r="AM66" s="424"/>
      <c r="AN66" s="424"/>
      <c r="AO66" s="424"/>
      <c r="AP66" s="424"/>
      <c r="AQ66" s="424"/>
      <c r="AR66" s="424"/>
    </row>
    <row r="67" spans="1:45" customFormat="1" ht="30" customHeight="1" x14ac:dyDescent="0.15">
      <c r="A67" s="477" t="s">
        <v>476</v>
      </c>
      <c r="B67" s="477"/>
      <c r="C67" s="477"/>
      <c r="D67" s="477"/>
      <c r="E67" s="477"/>
      <c r="F67" s="477"/>
      <c r="G67" s="477"/>
      <c r="H67" s="477"/>
      <c r="I67" s="477"/>
      <c r="J67" s="477"/>
      <c r="K67" s="477"/>
      <c r="L67" s="477"/>
      <c r="M67" s="477"/>
      <c r="N67" s="477"/>
      <c r="O67" s="477"/>
      <c r="P67" s="477"/>
      <c r="Q67" s="477"/>
      <c r="R67" s="477"/>
      <c r="S67" s="477"/>
      <c r="T67" s="477"/>
      <c r="U67" s="477"/>
      <c r="V67" s="460"/>
      <c r="X67" s="461"/>
      <c r="AI67" s="462"/>
      <c r="AJ67" s="462"/>
    </row>
    <row r="68" spans="1:45" customFormat="1" ht="30" customHeight="1" x14ac:dyDescent="0.15">
      <c r="A68" s="477" t="s">
        <v>477</v>
      </c>
      <c r="B68" s="477"/>
      <c r="C68" s="477"/>
      <c r="D68" s="477"/>
      <c r="E68" s="477"/>
      <c r="F68" s="477"/>
      <c r="G68" s="477"/>
      <c r="H68" s="477"/>
      <c r="I68" s="477"/>
      <c r="J68" s="477"/>
      <c r="K68" s="477"/>
      <c r="L68" s="477"/>
      <c r="M68" s="477"/>
      <c r="N68" s="477"/>
      <c r="O68" s="477"/>
      <c r="P68" s="477"/>
      <c r="Q68" s="477"/>
      <c r="R68" s="477"/>
      <c r="S68" s="477"/>
      <c r="T68" s="477"/>
      <c r="U68" s="477"/>
      <c r="V68" s="460"/>
      <c r="X68" s="461"/>
      <c r="AI68" s="462"/>
      <c r="AJ68" s="462"/>
    </row>
    <row r="69" spans="1:45" customFormat="1" ht="30" customHeight="1" x14ac:dyDescent="0.15">
      <c r="A69" s="477" t="s">
        <v>478</v>
      </c>
      <c r="B69" s="477"/>
      <c r="C69" s="477"/>
      <c r="D69" s="477"/>
      <c r="E69" s="477"/>
      <c r="F69" s="477"/>
      <c r="G69" s="477"/>
      <c r="H69" s="477"/>
      <c r="I69" s="477"/>
      <c r="J69" s="477"/>
      <c r="K69" s="477"/>
      <c r="L69" s="477"/>
      <c r="M69" s="477"/>
      <c r="N69" s="477"/>
      <c r="O69" s="477"/>
      <c r="P69" s="477"/>
      <c r="Q69" s="477"/>
      <c r="R69" s="477"/>
      <c r="S69" s="477"/>
      <c r="T69" s="477"/>
      <c r="U69" s="477"/>
      <c r="V69" s="460"/>
      <c r="X69" s="461"/>
      <c r="AI69" s="462"/>
      <c r="AJ69" s="462"/>
    </row>
    <row r="70" spans="1:45" customFormat="1" ht="30" customHeight="1" x14ac:dyDescent="0.15">
      <c r="A70" s="477" t="s">
        <v>479</v>
      </c>
      <c r="B70" s="477"/>
      <c r="C70" s="477"/>
      <c r="D70" s="477"/>
      <c r="E70" s="477"/>
      <c r="F70" s="477"/>
      <c r="G70" s="477"/>
      <c r="H70" s="477"/>
      <c r="I70" s="477"/>
      <c r="J70" s="477"/>
      <c r="K70" s="477"/>
      <c r="L70" s="477"/>
      <c r="M70" s="477"/>
      <c r="N70" s="477"/>
      <c r="O70" s="477"/>
      <c r="P70" s="477"/>
      <c r="Q70" s="477"/>
      <c r="R70" s="477"/>
      <c r="S70" s="477"/>
      <c r="T70" s="477"/>
      <c r="U70" s="477"/>
      <c r="V70" s="460"/>
      <c r="X70" s="461"/>
      <c r="Z70" s="463" t="s">
        <v>480</v>
      </c>
      <c r="AA70" s="463"/>
      <c r="AB70" s="463"/>
      <c r="AC70" s="463"/>
      <c r="AD70" s="463"/>
      <c r="AE70" s="463"/>
      <c r="AF70" s="463"/>
      <c r="AG70" s="463"/>
      <c r="AH70" s="463"/>
      <c r="AI70" s="463"/>
      <c r="AJ70" s="463"/>
      <c r="AK70" s="463"/>
      <c r="AL70" s="463"/>
      <c r="AM70" s="463"/>
      <c r="AN70" s="463"/>
      <c r="AO70" s="463"/>
      <c r="AP70" s="463"/>
      <c r="AQ70" s="463"/>
      <c r="AR70" s="463"/>
      <c r="AS70" s="463"/>
    </row>
    <row r="71" spans="1:45" customFormat="1" ht="30" customHeight="1" x14ac:dyDescent="0.15">
      <c r="A71" s="477" t="s">
        <v>481</v>
      </c>
      <c r="B71" s="477"/>
      <c r="C71" s="477"/>
      <c r="D71" s="477"/>
      <c r="E71" s="477"/>
      <c r="F71" s="477"/>
      <c r="G71" s="477"/>
      <c r="H71" s="477"/>
      <c r="I71" s="477"/>
      <c r="J71" s="477"/>
      <c r="K71" s="477"/>
      <c r="L71" s="477"/>
      <c r="M71" s="477"/>
      <c r="N71" s="477"/>
      <c r="O71" s="477"/>
      <c r="P71" s="477"/>
      <c r="Q71" s="477"/>
      <c r="R71" s="477"/>
      <c r="S71" s="477"/>
      <c r="T71" s="477"/>
      <c r="U71" s="477"/>
      <c r="V71" s="460"/>
      <c r="X71" s="461"/>
      <c r="Y71" s="464"/>
      <c r="Z71" s="1"/>
      <c r="AA71" s="464"/>
      <c r="AB71" s="464"/>
      <c r="AC71" s="464"/>
      <c r="AD71" s="464"/>
      <c r="AE71" s="464"/>
      <c r="AF71" s="464"/>
      <c r="AG71" s="464"/>
      <c r="AH71" s="464"/>
      <c r="AI71" s="464"/>
      <c r="AJ71" s="464"/>
      <c r="AK71" s="464"/>
      <c r="AL71" s="464"/>
      <c r="AM71" s="464"/>
      <c r="AN71" s="464"/>
      <c r="AO71" s="464"/>
      <c r="AP71" s="464"/>
      <c r="AQ71" s="464"/>
      <c r="AR71" s="464"/>
      <c r="AS71" s="464"/>
    </row>
    <row r="72" spans="1:45" customFormat="1" ht="30" customHeight="1" x14ac:dyDescent="0.15">
      <c r="A72" s="477" t="s">
        <v>482</v>
      </c>
      <c r="B72" s="477"/>
      <c r="C72" s="477"/>
      <c r="D72" s="477"/>
      <c r="E72" s="477"/>
      <c r="F72" s="477"/>
      <c r="G72" s="477"/>
      <c r="H72" s="477"/>
      <c r="I72" s="477"/>
      <c r="J72" s="477"/>
      <c r="K72" s="477"/>
      <c r="L72" s="477"/>
      <c r="M72" s="477"/>
      <c r="N72" s="477"/>
      <c r="O72" s="477"/>
      <c r="P72" s="477"/>
      <c r="Q72" s="477"/>
      <c r="R72" s="477"/>
      <c r="S72" s="477"/>
      <c r="T72" s="477"/>
      <c r="U72" s="477"/>
      <c r="V72" s="460"/>
      <c r="X72" s="461"/>
      <c r="Y72" s="464"/>
      <c r="Z72" s="1"/>
      <c r="AA72" s="464"/>
      <c r="AB72" s="464"/>
      <c r="AC72" s="464"/>
      <c r="AD72" s="464"/>
      <c r="AE72" s="464"/>
      <c r="AF72" s="464"/>
      <c r="AG72" s="464"/>
      <c r="AH72" s="464"/>
      <c r="AI72" s="464"/>
      <c r="AJ72" s="464"/>
      <c r="AK72" s="464"/>
      <c r="AL72" s="464"/>
      <c r="AM72" s="464"/>
      <c r="AN72" s="464"/>
      <c r="AO72" s="464"/>
      <c r="AP72" s="464"/>
      <c r="AQ72" s="464"/>
      <c r="AR72" s="464"/>
      <c r="AS72" s="464"/>
    </row>
    <row r="73" spans="1:45" customFormat="1" ht="30" customHeight="1" x14ac:dyDescent="0.15">
      <c r="A73" s="477" t="s">
        <v>483</v>
      </c>
      <c r="B73" s="477"/>
      <c r="C73" s="477"/>
      <c r="D73" s="477"/>
      <c r="E73" s="477"/>
      <c r="F73" s="477"/>
      <c r="G73" s="477"/>
      <c r="H73" s="477"/>
      <c r="I73" s="477"/>
      <c r="J73" s="477"/>
      <c r="K73" s="477"/>
      <c r="L73" s="477"/>
      <c r="M73" s="477"/>
      <c r="N73" s="477"/>
      <c r="O73" s="477"/>
      <c r="P73" s="477"/>
      <c r="Q73" s="477"/>
      <c r="R73" s="477"/>
      <c r="S73" s="477"/>
      <c r="T73" s="477"/>
      <c r="U73" s="477"/>
      <c r="V73" s="460"/>
      <c r="X73" s="461"/>
      <c r="Y73" s="464"/>
      <c r="Z73" s="1"/>
      <c r="AA73" s="464"/>
      <c r="AB73" s="464"/>
      <c r="AC73" s="464"/>
      <c r="AD73" s="464"/>
      <c r="AE73" s="464"/>
      <c r="AF73" s="464"/>
      <c r="AG73" s="464"/>
      <c r="AH73" s="464"/>
      <c r="AI73" s="464"/>
      <c r="AJ73" s="464"/>
      <c r="AK73" s="464"/>
      <c r="AL73" s="464"/>
      <c r="AM73" s="464"/>
      <c r="AN73" s="464"/>
      <c r="AO73" s="464"/>
      <c r="AP73" s="464"/>
      <c r="AQ73" s="464"/>
      <c r="AR73" s="464"/>
      <c r="AS73" s="464"/>
    </row>
    <row r="74" spans="1:45" customFormat="1" ht="30" customHeight="1" x14ac:dyDescent="0.15">
      <c r="A74" s="477" t="s">
        <v>484</v>
      </c>
      <c r="B74" s="477"/>
      <c r="C74" s="477"/>
      <c r="D74" s="477"/>
      <c r="E74" s="477"/>
      <c r="F74" s="477"/>
      <c r="G74" s="477"/>
      <c r="H74" s="477"/>
      <c r="I74" s="477"/>
      <c r="J74" s="477"/>
      <c r="K74" s="477"/>
      <c r="L74" s="477"/>
      <c r="M74" s="477"/>
      <c r="N74" s="477"/>
      <c r="O74" s="477"/>
      <c r="P74" s="477"/>
      <c r="Q74" s="477"/>
      <c r="R74" s="477"/>
      <c r="S74" s="477"/>
      <c r="T74" s="477"/>
      <c r="U74" s="477"/>
      <c r="V74" s="460"/>
      <c r="X74" s="461"/>
      <c r="Y74" s="464"/>
      <c r="Z74" s="1"/>
      <c r="AA74" s="464"/>
      <c r="AB74" s="464"/>
      <c r="AC74" s="464"/>
      <c r="AD74" s="464"/>
      <c r="AE74" s="464"/>
      <c r="AF74" s="464"/>
      <c r="AG74" s="464"/>
      <c r="AH74" s="464"/>
      <c r="AI74" s="464"/>
      <c r="AJ74" s="464"/>
      <c r="AK74" s="464"/>
      <c r="AL74" s="464"/>
      <c r="AM74" s="464"/>
      <c r="AN74" s="464"/>
      <c r="AO74" s="464"/>
      <c r="AP74" s="464"/>
      <c r="AQ74" s="464"/>
      <c r="AR74" s="464"/>
      <c r="AS74" s="464"/>
    </row>
    <row r="75" spans="1:45" customFormat="1" ht="30" customHeight="1" x14ac:dyDescent="0.15">
      <c r="A75" s="465" t="s">
        <v>485</v>
      </c>
      <c r="B75" s="465"/>
      <c r="C75" s="465"/>
      <c r="D75" s="465"/>
      <c r="E75" s="465"/>
      <c r="F75" s="465"/>
      <c r="G75" s="465"/>
      <c r="H75" s="465"/>
      <c r="I75" s="465"/>
      <c r="J75" s="465"/>
      <c r="K75" s="465"/>
      <c r="L75" s="465"/>
      <c r="M75" s="465"/>
      <c r="N75" s="465"/>
      <c r="O75" s="465"/>
      <c r="P75" s="465"/>
      <c r="Q75" s="465"/>
      <c r="R75" s="465"/>
      <c r="S75" s="465"/>
      <c r="T75" s="465"/>
      <c r="U75" s="465"/>
      <c r="V75" s="465"/>
      <c r="X75" s="461"/>
      <c r="Y75" s="464"/>
      <c r="Z75" s="1"/>
      <c r="AA75" s="464"/>
      <c r="AB75" s="464"/>
      <c r="AC75" s="464"/>
      <c r="AD75" s="464"/>
      <c r="AE75" s="464"/>
      <c r="AF75" s="464"/>
      <c r="AG75" s="464"/>
      <c r="AH75" s="464"/>
      <c r="AI75" s="464"/>
      <c r="AJ75" s="464"/>
      <c r="AK75" s="464"/>
      <c r="AL75" s="464"/>
      <c r="AM75" s="464"/>
      <c r="AN75" s="464"/>
      <c r="AO75" s="464"/>
      <c r="AP75" s="464"/>
      <c r="AQ75" s="464"/>
      <c r="AR75" s="464"/>
      <c r="AS75" s="464"/>
    </row>
    <row r="76" spans="1:45" customFormat="1" ht="30" customHeight="1" x14ac:dyDescent="0.15">
      <c r="A76" s="477" t="s">
        <v>486</v>
      </c>
      <c r="B76" s="477"/>
      <c r="C76" s="477"/>
      <c r="D76" s="477"/>
      <c r="E76" s="477"/>
      <c r="F76" s="477"/>
      <c r="G76" s="477"/>
      <c r="H76" s="477"/>
      <c r="I76" s="477"/>
      <c r="J76" s="477"/>
      <c r="K76" s="477"/>
      <c r="L76" s="477"/>
      <c r="M76" s="477"/>
      <c r="N76" s="477"/>
      <c r="O76" s="477"/>
      <c r="P76" s="477"/>
      <c r="Q76" s="477"/>
      <c r="R76" s="477"/>
      <c r="S76" s="477"/>
      <c r="T76" s="477"/>
      <c r="U76" s="477"/>
      <c r="V76" s="460"/>
      <c r="X76" s="461"/>
      <c r="Y76" s="464"/>
      <c r="Z76" s="1"/>
      <c r="AA76" s="464"/>
      <c r="AB76" s="464"/>
      <c r="AC76" s="464"/>
      <c r="AD76" s="464"/>
      <c r="AE76" s="464"/>
      <c r="AF76" s="464"/>
      <c r="AG76" s="464"/>
      <c r="AH76" s="464"/>
      <c r="AI76" s="464"/>
      <c r="AJ76" s="464"/>
      <c r="AK76" s="464"/>
      <c r="AL76" s="464"/>
      <c r="AM76" s="464"/>
      <c r="AN76" s="464"/>
      <c r="AO76" s="464"/>
      <c r="AP76" s="464"/>
      <c r="AQ76" s="464"/>
      <c r="AR76" s="464"/>
      <c r="AS76" s="464"/>
    </row>
    <row r="77" spans="1:45" customFormat="1" ht="30" customHeight="1" x14ac:dyDescent="0.15">
      <c r="A77" s="477" t="s">
        <v>487</v>
      </c>
      <c r="B77" s="477"/>
      <c r="C77" s="477"/>
      <c r="D77" s="477"/>
      <c r="E77" s="477"/>
      <c r="F77" s="477"/>
      <c r="G77" s="477"/>
      <c r="H77" s="477"/>
      <c r="I77" s="477"/>
      <c r="J77" s="477"/>
      <c r="K77" s="477"/>
      <c r="L77" s="477"/>
      <c r="M77" s="477"/>
      <c r="N77" s="477"/>
      <c r="O77" s="477"/>
      <c r="P77" s="477"/>
      <c r="Q77" s="477"/>
      <c r="R77" s="477"/>
      <c r="S77" s="477"/>
      <c r="T77" s="477"/>
      <c r="U77" s="477"/>
      <c r="V77" s="460"/>
      <c r="X77" s="461"/>
      <c r="Y77" s="464"/>
      <c r="Z77" s="1"/>
      <c r="AA77" s="464"/>
      <c r="AB77" s="464"/>
      <c r="AC77" s="464"/>
      <c r="AD77" s="464"/>
      <c r="AE77" s="464"/>
      <c r="AF77" s="464"/>
      <c r="AG77" s="464"/>
      <c r="AH77" s="464"/>
      <c r="AI77" s="464"/>
      <c r="AJ77" s="464"/>
      <c r="AK77" s="464"/>
      <c r="AL77" s="464"/>
      <c r="AM77" s="464"/>
      <c r="AN77" s="464"/>
      <c r="AO77" s="464"/>
      <c r="AP77" s="464"/>
      <c r="AQ77" s="464"/>
      <c r="AR77" s="464"/>
      <c r="AS77" s="464"/>
    </row>
    <row r="78" spans="1:45" customFormat="1" ht="30" customHeight="1" x14ac:dyDescent="0.15">
      <c r="A78" s="477" t="s">
        <v>488</v>
      </c>
      <c r="B78" s="477"/>
      <c r="C78" s="477"/>
      <c r="D78" s="477"/>
      <c r="E78" s="477"/>
      <c r="F78" s="477"/>
      <c r="G78" s="477"/>
      <c r="H78" s="477"/>
      <c r="I78" s="477"/>
      <c r="J78" s="477"/>
      <c r="K78" s="477"/>
      <c r="L78" s="477"/>
      <c r="M78" s="477"/>
      <c r="N78" s="477"/>
      <c r="O78" s="477"/>
      <c r="P78" s="477"/>
      <c r="Q78" s="477"/>
      <c r="R78" s="477"/>
      <c r="S78" s="477"/>
      <c r="T78" s="477"/>
      <c r="U78" s="477"/>
      <c r="V78" s="460"/>
      <c r="X78" s="461"/>
      <c r="Y78" s="464"/>
      <c r="Z78" s="1"/>
      <c r="AA78" s="464"/>
      <c r="AB78" s="464"/>
      <c r="AC78" s="464"/>
      <c r="AD78" s="464"/>
      <c r="AE78" s="464"/>
      <c r="AF78" s="464"/>
      <c r="AG78" s="464"/>
      <c r="AH78" s="464"/>
      <c r="AI78" s="464"/>
      <c r="AJ78" s="464"/>
      <c r="AK78" s="464"/>
      <c r="AL78" s="464"/>
      <c r="AM78" s="464"/>
      <c r="AN78" s="464"/>
      <c r="AO78" s="464"/>
      <c r="AP78" s="464"/>
      <c r="AQ78" s="464"/>
      <c r="AR78" s="464"/>
      <c r="AS78" s="464"/>
    </row>
    <row r="79" spans="1:45" customFormat="1" ht="30" customHeight="1" x14ac:dyDescent="0.15">
      <c r="A79" s="477" t="s">
        <v>489</v>
      </c>
      <c r="B79" s="477"/>
      <c r="C79" s="477"/>
      <c r="D79" s="477"/>
      <c r="E79" s="477"/>
      <c r="F79" s="477"/>
      <c r="G79" s="477"/>
      <c r="H79" s="477"/>
      <c r="I79" s="477"/>
      <c r="J79" s="477"/>
      <c r="K79" s="477"/>
      <c r="L79" s="477"/>
      <c r="M79" s="477"/>
      <c r="N79" s="477"/>
      <c r="O79" s="477"/>
      <c r="P79" s="477"/>
      <c r="Q79" s="477"/>
      <c r="R79" s="477"/>
      <c r="S79" s="477"/>
      <c r="T79" s="477"/>
      <c r="U79" s="477"/>
      <c r="V79" s="460"/>
      <c r="X79" s="461"/>
      <c r="Y79" s="464"/>
      <c r="Z79" s="1"/>
      <c r="AA79" s="464"/>
      <c r="AB79" s="464"/>
      <c r="AC79" s="464"/>
      <c r="AD79" s="464"/>
      <c r="AE79" s="464"/>
      <c r="AF79" s="464"/>
      <c r="AG79" s="464"/>
      <c r="AH79" s="464"/>
      <c r="AI79" s="464"/>
      <c r="AJ79" s="464"/>
      <c r="AK79" s="464"/>
      <c r="AL79" s="464"/>
      <c r="AM79" s="464"/>
      <c r="AN79" s="464"/>
      <c r="AO79" s="464"/>
      <c r="AP79" s="464"/>
      <c r="AQ79" s="464"/>
      <c r="AR79" s="464"/>
      <c r="AS79" s="464"/>
    </row>
    <row r="80" spans="1:45" customFormat="1" ht="30" customHeight="1" x14ac:dyDescent="0.15">
      <c r="A80" s="477" t="s">
        <v>490</v>
      </c>
      <c r="B80" s="477"/>
      <c r="C80" s="477"/>
      <c r="D80" s="477"/>
      <c r="E80" s="477"/>
      <c r="F80" s="477"/>
      <c r="G80" s="477"/>
      <c r="H80" s="477"/>
      <c r="I80" s="477"/>
      <c r="J80" s="477"/>
      <c r="K80" s="477"/>
      <c r="L80" s="477"/>
      <c r="M80" s="477"/>
      <c r="N80" s="477"/>
      <c r="O80" s="477"/>
      <c r="P80" s="477"/>
      <c r="Q80" s="477"/>
      <c r="R80" s="477"/>
      <c r="S80" s="477"/>
      <c r="T80" s="477"/>
      <c r="U80" s="477"/>
      <c r="V80" s="460"/>
      <c r="X80" s="461"/>
      <c r="Y80" s="464"/>
      <c r="Z80" s="1"/>
      <c r="AA80" s="464"/>
      <c r="AB80" s="464"/>
      <c r="AC80" s="464"/>
      <c r="AD80" s="464"/>
      <c r="AE80" s="464"/>
      <c r="AF80" s="464"/>
      <c r="AG80" s="464"/>
      <c r="AH80" s="464"/>
      <c r="AI80" s="464"/>
      <c r="AJ80" s="464"/>
      <c r="AK80" s="464"/>
      <c r="AL80" s="464"/>
      <c r="AM80" s="464"/>
      <c r="AN80" s="464"/>
      <c r="AO80" s="464"/>
      <c r="AP80" s="464"/>
      <c r="AQ80" s="464"/>
      <c r="AR80" s="464"/>
      <c r="AS80" s="464"/>
    </row>
    <row r="81" spans="1:45" customFormat="1" ht="30" customHeight="1" x14ac:dyDescent="0.15">
      <c r="A81" s="477" t="s">
        <v>491</v>
      </c>
      <c r="B81" s="477"/>
      <c r="C81" s="477"/>
      <c r="D81" s="477"/>
      <c r="E81" s="477"/>
      <c r="F81" s="477"/>
      <c r="G81" s="477"/>
      <c r="H81" s="477"/>
      <c r="I81" s="477"/>
      <c r="J81" s="477"/>
      <c r="K81" s="477"/>
      <c r="L81" s="477"/>
      <c r="M81" s="477"/>
      <c r="N81" s="477"/>
      <c r="O81" s="477"/>
      <c r="P81" s="477"/>
      <c r="Q81" s="477"/>
      <c r="R81" s="477"/>
      <c r="S81" s="477"/>
      <c r="T81" s="477"/>
      <c r="U81" s="477"/>
      <c r="V81" s="460"/>
      <c r="X81" s="461"/>
      <c r="Y81" s="464"/>
      <c r="Z81" s="1"/>
      <c r="AA81" s="464"/>
      <c r="AB81" s="464"/>
      <c r="AC81" s="464"/>
      <c r="AD81" s="464"/>
      <c r="AE81" s="464"/>
      <c r="AF81" s="464"/>
      <c r="AG81" s="464"/>
      <c r="AH81" s="464"/>
      <c r="AI81" s="464"/>
      <c r="AJ81" s="464"/>
      <c r="AK81" s="464"/>
      <c r="AL81" s="464"/>
      <c r="AM81" s="464"/>
      <c r="AN81" s="464"/>
      <c r="AO81" s="464"/>
      <c r="AP81" s="464"/>
      <c r="AQ81" s="464"/>
      <c r="AR81" s="464"/>
      <c r="AS81" s="464"/>
    </row>
    <row r="82" spans="1:45" customFormat="1" ht="30" customHeight="1" x14ac:dyDescent="0.15">
      <c r="A82" s="466"/>
      <c r="B82" s="466"/>
      <c r="C82" s="466"/>
      <c r="D82" s="466"/>
      <c r="E82" s="466"/>
      <c r="F82" s="466"/>
      <c r="G82" s="466"/>
      <c r="H82" s="466"/>
      <c r="I82" s="466"/>
      <c r="J82" s="466"/>
      <c r="K82" s="466"/>
      <c r="L82" s="466"/>
      <c r="M82" s="466"/>
      <c r="N82" s="466"/>
      <c r="O82" s="466"/>
      <c r="P82" s="466"/>
      <c r="Q82" s="466"/>
      <c r="R82" s="466"/>
      <c r="S82" s="466"/>
      <c r="T82" s="466"/>
      <c r="U82" s="466"/>
      <c r="V82" s="460"/>
      <c r="X82" s="461"/>
      <c r="Y82" s="467"/>
      <c r="Z82" s="1"/>
      <c r="AA82" s="464"/>
      <c r="AB82" s="464"/>
      <c r="AC82" s="464"/>
      <c r="AD82" s="464"/>
      <c r="AE82" s="464"/>
      <c r="AF82" s="464"/>
      <c r="AG82" s="464"/>
      <c r="AH82" s="464"/>
      <c r="AI82" s="464"/>
      <c r="AJ82" s="464"/>
      <c r="AK82" s="464"/>
      <c r="AL82" s="464"/>
      <c r="AM82" s="464"/>
      <c r="AN82" s="464"/>
      <c r="AO82" s="464"/>
      <c r="AP82" s="464"/>
      <c r="AQ82" s="464"/>
      <c r="AR82" s="464"/>
      <c r="AS82" s="464"/>
    </row>
    <row r="83" spans="1:45" ht="20.100000000000001" customHeight="1" x14ac:dyDescent="0.15">
      <c r="Y83" s="254"/>
      <c r="AA83" s="222"/>
      <c r="AB83" s="438"/>
      <c r="AC83" s="438"/>
      <c r="AD83" s="438"/>
      <c r="AE83" s="438"/>
      <c r="AF83" s="439"/>
      <c r="AG83" s="439"/>
      <c r="AH83" s="439"/>
      <c r="AI83" s="439"/>
      <c r="AJ83" s="439"/>
      <c r="AK83" s="439"/>
      <c r="AL83" s="423"/>
      <c r="AM83" s="424"/>
      <c r="AN83" s="424"/>
      <c r="AO83" s="424"/>
      <c r="AP83" s="424"/>
      <c r="AQ83" s="424"/>
      <c r="AR83" s="424"/>
    </row>
    <row r="84" spans="1:45" ht="20.100000000000001" customHeight="1" x14ac:dyDescent="0.15">
      <c r="Y84" s="254"/>
      <c r="AA84" s="222"/>
      <c r="AB84" s="438"/>
      <c r="AC84" s="438"/>
      <c r="AD84" s="438"/>
      <c r="AE84" s="438"/>
      <c r="AF84" s="439"/>
      <c r="AG84" s="439"/>
      <c r="AH84" s="439"/>
      <c r="AI84" s="439"/>
      <c r="AJ84" s="439"/>
      <c r="AK84" s="439"/>
      <c r="AL84" s="423"/>
      <c r="AM84" s="424"/>
      <c r="AN84" s="424"/>
      <c r="AO84" s="424"/>
      <c r="AP84" s="424"/>
      <c r="AQ84" s="424"/>
      <c r="AR84" s="424"/>
    </row>
    <row r="85" spans="1:45" x14ac:dyDescent="0.15">
      <c r="Y85" s="254"/>
      <c r="AA85" s="222"/>
      <c r="AB85" s="222"/>
      <c r="AC85" s="222"/>
      <c r="AD85" s="222"/>
      <c r="AE85" s="222"/>
      <c r="AF85" s="222"/>
      <c r="AG85" s="222"/>
      <c r="AH85" s="222"/>
      <c r="AI85" s="229"/>
      <c r="AJ85" s="229"/>
      <c r="AK85" s="222"/>
      <c r="AL85" s="222"/>
      <c r="AM85" s="222"/>
      <c r="AN85" s="222"/>
      <c r="AO85" s="222"/>
      <c r="AP85" s="222"/>
      <c r="AQ85" s="222"/>
      <c r="AR85" s="222"/>
    </row>
    <row r="86" spans="1:45" x14ac:dyDescent="0.15">
      <c r="Y86" s="254"/>
      <c r="AA86" s="222"/>
      <c r="AB86" s="222"/>
      <c r="AC86" s="222"/>
      <c r="AD86" s="222"/>
      <c r="AE86" s="222"/>
      <c r="AF86" s="222"/>
      <c r="AG86" s="222"/>
      <c r="AH86" s="222"/>
      <c r="AI86" s="229"/>
      <c r="AJ86" s="229"/>
      <c r="AK86" s="222"/>
      <c r="AL86" s="222"/>
      <c r="AM86" s="222"/>
      <c r="AN86" s="222"/>
      <c r="AO86" s="222"/>
      <c r="AP86" s="222"/>
      <c r="AQ86" s="222"/>
      <c r="AR86" s="222"/>
    </row>
    <row r="87" spans="1:45" ht="14.25" thickBot="1" x14ac:dyDescent="0.2">
      <c r="M87" s="256"/>
      <c r="P87" s="257"/>
      <c r="Y87" s="254" t="s">
        <v>122</v>
      </c>
      <c r="AA87" s="222"/>
      <c r="AB87" s="222"/>
      <c r="AC87" s="222"/>
      <c r="AD87" s="222"/>
      <c r="AE87" s="222"/>
      <c r="AF87" s="222"/>
      <c r="AG87" s="222"/>
      <c r="AH87" s="222"/>
      <c r="AI87" s="229"/>
      <c r="AJ87" s="229"/>
      <c r="AK87" s="222"/>
      <c r="AL87" s="222"/>
      <c r="AM87" s="222"/>
      <c r="AN87" s="222"/>
      <c r="AO87" s="222"/>
      <c r="AP87" s="222"/>
      <c r="AQ87" s="222"/>
    </row>
    <row r="88" spans="1:45" x14ac:dyDescent="0.15">
      <c r="K88" s="258"/>
      <c r="L88" s="259"/>
      <c r="M88" s="254"/>
      <c r="N88" s="260"/>
      <c r="O88" s="260"/>
      <c r="Q88" s="259"/>
      <c r="R88" s="259"/>
      <c r="S88" s="259"/>
      <c r="T88" s="259"/>
      <c r="U88" s="259"/>
      <c r="V88" s="259"/>
      <c r="W88" s="194"/>
      <c r="X88" s="194"/>
      <c r="Y88" s="194"/>
      <c r="Z88" s="194"/>
      <c r="AA88" s="194"/>
      <c r="AB88" s="194"/>
      <c r="AC88" s="194"/>
      <c r="AD88" s="194"/>
      <c r="AE88" s="194"/>
      <c r="AF88" s="194"/>
      <c r="AG88" s="194"/>
      <c r="AH88" s="194"/>
      <c r="AI88" s="261"/>
      <c r="AJ88" s="261"/>
      <c r="AK88" s="194"/>
      <c r="AL88" s="194"/>
      <c r="AM88" s="194"/>
      <c r="AN88" s="194"/>
      <c r="AO88" s="194"/>
      <c r="AP88" s="194"/>
      <c r="AQ88" s="262"/>
    </row>
    <row r="89" spans="1:45" x14ac:dyDescent="0.15">
      <c r="I89" s="149"/>
      <c r="J89" s="149"/>
      <c r="K89" s="263"/>
      <c r="L89" s="254"/>
      <c r="M89" s="254"/>
      <c r="N89" s="253"/>
      <c r="O89" s="253"/>
      <c r="P89" s="253"/>
      <c r="Q89" s="264" t="s">
        <v>123</v>
      </c>
      <c r="R89" s="254"/>
      <c r="S89" s="254"/>
      <c r="T89" s="254"/>
      <c r="U89" s="254"/>
      <c r="V89" s="254"/>
      <c r="W89" s="132"/>
      <c r="X89" s="265" t="s">
        <v>124</v>
      </c>
      <c r="Y89" s="265"/>
      <c r="Z89" s="132"/>
      <c r="AA89" s="132"/>
      <c r="AB89" s="132"/>
      <c r="AC89" s="132"/>
      <c r="AD89" s="132"/>
      <c r="AE89" s="132"/>
      <c r="AF89" s="132"/>
      <c r="AG89" s="132"/>
      <c r="AH89" s="132"/>
      <c r="AI89" s="266"/>
      <c r="AJ89" s="266"/>
      <c r="AK89" s="132"/>
      <c r="AL89" s="264" t="s">
        <v>125</v>
      </c>
      <c r="AM89" s="264"/>
      <c r="AN89" s="254"/>
      <c r="AO89" s="254"/>
      <c r="AP89" s="254"/>
      <c r="AQ89" s="267"/>
    </row>
    <row r="90" spans="1:45" x14ac:dyDescent="0.15">
      <c r="I90" s="149"/>
      <c r="J90" s="149"/>
      <c r="K90" s="263"/>
      <c r="L90" s="254"/>
      <c r="M90" s="254"/>
      <c r="N90" s="253"/>
      <c r="O90" s="253"/>
      <c r="P90" s="253"/>
      <c r="Q90" s="268"/>
      <c r="R90" s="269" t="s">
        <v>126</v>
      </c>
      <c r="S90" s="270">
        <v>4</v>
      </c>
      <c r="T90" s="271"/>
      <c r="U90" s="254"/>
      <c r="V90" s="254"/>
      <c r="W90" s="132"/>
      <c r="X90" s="272" t="s">
        <v>127</v>
      </c>
      <c r="Y90" s="273" t="s">
        <v>128</v>
      </c>
      <c r="Z90" s="132"/>
      <c r="AA90" s="132"/>
      <c r="AB90" s="132"/>
      <c r="AC90" s="132"/>
      <c r="AD90" s="132"/>
      <c r="AE90" s="132"/>
      <c r="AF90" s="132"/>
      <c r="AG90" s="132"/>
      <c r="AH90" s="132"/>
      <c r="AI90" s="266"/>
      <c r="AJ90" s="266"/>
      <c r="AK90" s="132"/>
      <c r="AL90" s="274"/>
      <c r="AM90" s="275"/>
      <c r="AN90" s="276" t="s">
        <v>126</v>
      </c>
      <c r="AO90" s="270">
        <v>7</v>
      </c>
      <c r="AP90" s="271"/>
      <c r="AQ90" s="267"/>
    </row>
    <row r="91" spans="1:45" ht="22.5" x14ac:dyDescent="0.15">
      <c r="I91" s="149"/>
      <c r="J91" s="149"/>
      <c r="K91" s="263"/>
      <c r="L91" s="254"/>
      <c r="M91" s="254"/>
      <c r="N91" s="253"/>
      <c r="O91" s="253"/>
      <c r="P91" s="253"/>
      <c r="Q91" s="277" t="s">
        <v>129</v>
      </c>
      <c r="R91" s="278" t="s">
        <v>130</v>
      </c>
      <c r="S91" s="279" t="s">
        <v>131</v>
      </c>
      <c r="T91" s="280" t="s">
        <v>132</v>
      </c>
      <c r="U91" s="254"/>
      <c r="V91" s="254"/>
      <c r="W91" s="132"/>
      <c r="X91" s="281" t="s">
        <v>492</v>
      </c>
      <c r="Y91" s="282" t="str">
        <f>U12</f>
        <v>-</v>
      </c>
      <c r="Z91" s="132"/>
      <c r="AA91" s="132"/>
      <c r="AB91" s="132"/>
      <c r="AC91" s="132"/>
      <c r="AD91" s="132"/>
      <c r="AE91" s="132"/>
      <c r="AF91" s="132"/>
      <c r="AG91" s="132"/>
      <c r="AH91" s="132"/>
      <c r="AI91" s="266"/>
      <c r="AJ91" s="266"/>
      <c r="AK91" s="132"/>
      <c r="AL91" s="277" t="s">
        <v>129</v>
      </c>
      <c r="AM91" s="283"/>
      <c r="AN91" s="278" t="s">
        <v>130</v>
      </c>
      <c r="AO91" s="279" t="s">
        <v>131</v>
      </c>
      <c r="AP91" s="280" t="s">
        <v>132</v>
      </c>
      <c r="AQ91" s="284"/>
    </row>
    <row r="92" spans="1:45" x14ac:dyDescent="0.15">
      <c r="I92" s="149"/>
      <c r="J92" s="149"/>
      <c r="K92" s="263"/>
      <c r="L92" s="254"/>
      <c r="M92" s="254"/>
      <c r="N92" s="253"/>
      <c r="O92" s="253"/>
      <c r="P92" s="253"/>
      <c r="Q92" s="285">
        <v>5</v>
      </c>
      <c r="R92" s="164">
        <f>COUNTIF(J$6:J$10,Q92)</f>
        <v>0</v>
      </c>
      <c r="S92" s="286">
        <f>IF(R92&gt;S90,S90,R92)</f>
        <v>0</v>
      </c>
      <c r="T92" s="287">
        <f>S$90-SUM(S92:S$92)</f>
        <v>4</v>
      </c>
      <c r="U92" s="254"/>
      <c r="V92" s="254"/>
      <c r="W92" s="132"/>
      <c r="X92" s="281" t="s">
        <v>493</v>
      </c>
      <c r="Y92" s="282" t="str">
        <f>U14</f>
        <v>-</v>
      </c>
      <c r="Z92" s="132"/>
      <c r="AA92" s="132"/>
      <c r="AB92" s="132"/>
      <c r="AC92" s="132"/>
      <c r="AD92" s="132"/>
      <c r="AE92" s="132"/>
      <c r="AF92" s="132"/>
      <c r="AG92" s="132"/>
      <c r="AH92" s="132"/>
      <c r="AI92" s="266"/>
      <c r="AJ92" s="266"/>
      <c r="AK92" s="132"/>
      <c r="AL92" s="285">
        <v>5</v>
      </c>
      <c r="AM92" s="164"/>
      <c r="AN92" s="164">
        <f>COUNTIF(AG$6:AG$12,AL92)</f>
        <v>0</v>
      </c>
      <c r="AO92" s="286">
        <f>IF(AN92&gt;AO90,AO90,AN92)</f>
        <v>0</v>
      </c>
      <c r="AP92" s="287">
        <f>AO$90-SUM(AO92:AO$92)</f>
        <v>7</v>
      </c>
      <c r="AQ92" s="288"/>
    </row>
    <row r="93" spans="1:45" x14ac:dyDescent="0.15">
      <c r="I93" s="149"/>
      <c r="J93" s="149"/>
      <c r="K93" s="263"/>
      <c r="L93" s="254"/>
      <c r="M93" s="254"/>
      <c r="N93" s="253"/>
      <c r="O93" s="253"/>
      <c r="P93" s="253"/>
      <c r="Q93" s="285">
        <v>4</v>
      </c>
      <c r="R93" s="164">
        <f>COUNTIF(J$6:J$10,Q93)</f>
        <v>0</v>
      </c>
      <c r="S93" s="286">
        <f>IF(T92&gt;0,IF(R93&gt;T92,T92,R93),0)</f>
        <v>0</v>
      </c>
      <c r="T93" s="287">
        <f>S$90-SUM(S$92:S93)</f>
        <v>4</v>
      </c>
      <c r="U93" s="254"/>
      <c r="V93" s="254"/>
      <c r="W93" s="132"/>
      <c r="X93" s="289" t="s">
        <v>494</v>
      </c>
      <c r="Y93" s="282" t="str">
        <f>U20</f>
        <v>-</v>
      </c>
      <c r="Z93" s="132"/>
      <c r="AA93" s="132"/>
      <c r="AB93" s="132"/>
      <c r="AC93" s="132"/>
      <c r="AD93" s="132"/>
      <c r="AE93" s="132"/>
      <c r="AF93" s="132"/>
      <c r="AG93" s="132"/>
      <c r="AH93" s="132"/>
      <c r="AI93" s="266"/>
      <c r="AJ93" s="266"/>
      <c r="AK93" s="132"/>
      <c r="AL93" s="285">
        <v>4</v>
      </c>
      <c r="AM93" s="164"/>
      <c r="AN93" s="164">
        <f>COUNTIF(AG$6:AG$12,AL93)</f>
        <v>0</v>
      </c>
      <c r="AO93" s="286">
        <f>IF(AP92&gt;0,IF(AN93&gt;AP92,AP92,AN93),0)</f>
        <v>0</v>
      </c>
      <c r="AP93" s="287">
        <f>AO$90-SUM(AO$92:AO93)</f>
        <v>7</v>
      </c>
      <c r="AQ93" s="288"/>
    </row>
    <row r="94" spans="1:45" x14ac:dyDescent="0.15">
      <c r="I94" s="149"/>
      <c r="J94" s="149"/>
      <c r="K94" s="263"/>
      <c r="L94" s="254"/>
      <c r="M94" s="254"/>
      <c r="N94" s="253"/>
      <c r="O94" s="253"/>
      <c r="P94" s="253"/>
      <c r="Q94" s="285">
        <v>3</v>
      </c>
      <c r="R94" s="164">
        <f>COUNTIF(J$6:J$10,Q94)</f>
        <v>0</v>
      </c>
      <c r="S94" s="286">
        <f>IF(T93&gt;0,IF(R94&gt;T93,T93,R94),0)</f>
        <v>0</v>
      </c>
      <c r="T94" s="287">
        <f>S$90-SUM(S$92:S94)</f>
        <v>4</v>
      </c>
      <c r="U94" s="254"/>
      <c r="V94" s="254"/>
      <c r="W94" s="132"/>
      <c r="X94" s="289" t="s">
        <v>495</v>
      </c>
      <c r="Y94" s="282" t="str">
        <f>U60</f>
        <v>-</v>
      </c>
      <c r="Z94" s="132"/>
      <c r="AA94" s="132"/>
      <c r="AB94" s="132"/>
      <c r="AC94" s="132"/>
      <c r="AD94" s="132"/>
      <c r="AE94" s="132"/>
      <c r="AF94" s="132"/>
      <c r="AG94" s="132"/>
      <c r="AH94" s="132"/>
      <c r="AI94" s="266"/>
      <c r="AJ94" s="266"/>
      <c r="AK94" s="132"/>
      <c r="AL94" s="285">
        <v>3</v>
      </c>
      <c r="AM94" s="164"/>
      <c r="AN94" s="164">
        <f>COUNTIF(AG$6:AG$12,AL94)</f>
        <v>0</v>
      </c>
      <c r="AO94" s="286">
        <f>IF(AP93&gt;0,IF(AN94&gt;AP93,AP93,AN94),0)</f>
        <v>0</v>
      </c>
      <c r="AP94" s="287">
        <f>AO$90-SUM(AO$92:AO94)</f>
        <v>7</v>
      </c>
      <c r="AQ94" s="288"/>
    </row>
    <row r="95" spans="1:45" x14ac:dyDescent="0.15">
      <c r="K95" s="263"/>
      <c r="L95" s="254"/>
      <c r="M95" s="254"/>
      <c r="N95" s="253"/>
      <c r="O95" s="253"/>
      <c r="P95" s="253"/>
      <c r="Q95" s="285">
        <v>2</v>
      </c>
      <c r="R95" s="164">
        <f>COUNTIF(J$6:J$10,Q95)</f>
        <v>0</v>
      </c>
      <c r="S95" s="286">
        <f>IF(T94&gt;0,IF(R95&gt;T94,T94,R95),0)</f>
        <v>0</v>
      </c>
      <c r="T95" s="287">
        <f>S$90-SUM(S$92:S95)</f>
        <v>4</v>
      </c>
      <c r="U95" s="254"/>
      <c r="V95" s="254"/>
      <c r="W95" s="132"/>
      <c r="X95" s="289" t="s">
        <v>496</v>
      </c>
      <c r="Y95" s="282" t="str">
        <f>AR23</f>
        <v>-</v>
      </c>
      <c r="Z95" s="132"/>
      <c r="AA95" s="132"/>
      <c r="AB95" s="132"/>
      <c r="AC95" s="132"/>
      <c r="AD95" s="132"/>
      <c r="AE95" s="132"/>
      <c r="AF95" s="132"/>
      <c r="AG95" s="132"/>
      <c r="AH95" s="132"/>
      <c r="AI95" s="266"/>
      <c r="AJ95" s="266"/>
      <c r="AK95" s="132"/>
      <c r="AL95" s="285">
        <v>2</v>
      </c>
      <c r="AM95" s="164"/>
      <c r="AN95" s="164">
        <f>COUNTIF(AG$6:AG$17,AL95)</f>
        <v>0</v>
      </c>
      <c r="AO95" s="286">
        <f>IF(AP94&gt;0,IF(AN95&gt;AP94,AP94,AN95),0)</f>
        <v>0</v>
      </c>
      <c r="AP95" s="287">
        <f>AO$90-SUM(AO$92:AO95)</f>
        <v>7</v>
      </c>
      <c r="AQ95" s="288"/>
    </row>
    <row r="96" spans="1:45" x14ac:dyDescent="0.15">
      <c r="K96" s="263"/>
      <c r="L96" s="254"/>
      <c r="M96" s="254"/>
      <c r="N96" s="253"/>
      <c r="O96" s="253"/>
      <c r="P96" s="253"/>
      <c r="Q96" s="285">
        <v>0</v>
      </c>
      <c r="R96" s="164">
        <f>COUNTIF(J$6:J$10,Q96)</f>
        <v>0</v>
      </c>
      <c r="S96" s="286">
        <f>IF(T95&gt;0,IF(R96&gt;T95,T95,R96),0)</f>
        <v>0</v>
      </c>
      <c r="T96" s="287">
        <f>S$90-SUM(S$92:S96)</f>
        <v>4</v>
      </c>
      <c r="U96" s="254"/>
      <c r="V96" s="254"/>
      <c r="W96" s="132"/>
      <c r="X96" s="289" t="s">
        <v>497</v>
      </c>
      <c r="Y96" s="282" t="str">
        <f>AR32</f>
        <v>-</v>
      </c>
      <c r="Z96" s="132"/>
      <c r="AA96" s="132"/>
      <c r="AB96" s="132"/>
      <c r="AC96" s="132"/>
      <c r="AD96" s="132"/>
      <c r="AE96" s="132"/>
      <c r="AF96" s="132"/>
      <c r="AG96" s="132"/>
      <c r="AH96" s="132"/>
      <c r="AI96" s="266"/>
      <c r="AJ96" s="266"/>
      <c r="AK96" s="132"/>
      <c r="AL96" s="285">
        <v>0</v>
      </c>
      <c r="AM96" s="164"/>
      <c r="AN96" s="164">
        <f>COUNTIF(AG$6:AG$12,AL96)</f>
        <v>0</v>
      </c>
      <c r="AO96" s="286">
        <f>IF(AP95&gt;0,IF(AN96&gt;AP95,AP95,AN96),0)</f>
        <v>0</v>
      </c>
      <c r="AP96" s="287">
        <f>AO$90-SUM(AO$92:AO96)</f>
        <v>7</v>
      </c>
      <c r="AQ96" s="288"/>
    </row>
    <row r="97" spans="9:43" x14ac:dyDescent="0.15">
      <c r="K97" s="263"/>
      <c r="L97" s="254"/>
      <c r="M97" s="254"/>
      <c r="N97" s="253"/>
      <c r="O97" s="253"/>
      <c r="P97" s="253"/>
      <c r="Q97" s="290" t="s">
        <v>498</v>
      </c>
      <c r="R97" s="291">
        <f>SUM(R92:R96)</f>
        <v>0</v>
      </c>
      <c r="S97" s="292">
        <f>SUM(S92:S96)</f>
        <v>0</v>
      </c>
      <c r="T97" s="293"/>
      <c r="U97" s="254"/>
      <c r="V97" s="254"/>
      <c r="W97" s="132"/>
      <c r="X97" s="289" t="s">
        <v>499</v>
      </c>
      <c r="Y97" s="282" t="str">
        <f>AR39</f>
        <v>-</v>
      </c>
      <c r="Z97" s="132"/>
      <c r="AA97" s="132"/>
      <c r="AB97" s="132"/>
      <c r="AC97" s="132"/>
      <c r="AD97" s="132"/>
      <c r="AE97" s="132"/>
      <c r="AF97" s="132"/>
      <c r="AG97" s="132"/>
      <c r="AH97" s="132"/>
      <c r="AI97" s="266"/>
      <c r="AJ97" s="266"/>
      <c r="AK97" s="132"/>
      <c r="AL97" s="290" t="s">
        <v>498</v>
      </c>
      <c r="AM97" s="278"/>
      <c r="AN97" s="291">
        <f>SUM(AN92:AN96)</f>
        <v>0</v>
      </c>
      <c r="AO97" s="292">
        <f>SUM(AO92:AO96)</f>
        <v>0</v>
      </c>
      <c r="AP97" s="293"/>
      <c r="AQ97" s="288"/>
    </row>
    <row r="98" spans="9:43" x14ac:dyDescent="0.15">
      <c r="K98" s="263"/>
      <c r="L98" s="254"/>
      <c r="M98" s="254"/>
      <c r="N98" s="253"/>
      <c r="O98" s="253"/>
      <c r="P98" s="253"/>
      <c r="Q98" s="294"/>
      <c r="R98" s="295"/>
      <c r="S98" s="296" t="s">
        <v>136</v>
      </c>
      <c r="T98" s="297">
        <f>Q92*S92+Q93*S93+Q94*S94+Q95*S95+Q96*S96</f>
        <v>0</v>
      </c>
      <c r="U98" s="254"/>
      <c r="V98" s="254"/>
      <c r="W98" s="132"/>
      <c r="X98" s="298" t="s">
        <v>500</v>
      </c>
      <c r="Y98" s="299" t="str">
        <f>AR42</f>
        <v>-</v>
      </c>
      <c r="Z98" s="132"/>
      <c r="AA98" s="132"/>
      <c r="AB98" s="132"/>
      <c r="AC98" s="132"/>
      <c r="AD98" s="132"/>
      <c r="AE98" s="132"/>
      <c r="AF98" s="132"/>
      <c r="AG98" s="132"/>
      <c r="AH98" s="132"/>
      <c r="AI98" s="266"/>
      <c r="AJ98" s="266"/>
      <c r="AK98" s="132"/>
      <c r="AL98" s="294"/>
      <c r="AM98" s="300"/>
      <c r="AN98" s="295"/>
      <c r="AO98" s="296" t="s">
        <v>136</v>
      </c>
      <c r="AP98" s="297">
        <f>AL92*AO92+AL93*AO93+AL94*AO94+AL95*AO95+AL96*AO96</f>
        <v>0</v>
      </c>
      <c r="AQ98" s="267"/>
    </row>
    <row r="99" spans="9:43" x14ac:dyDescent="0.15">
      <c r="K99" s="263"/>
      <c r="L99" s="254"/>
      <c r="M99" s="254"/>
      <c r="N99" s="253"/>
      <c r="O99" s="253"/>
      <c r="P99" s="253"/>
      <c r="Q99" s="301"/>
      <c r="R99" s="302"/>
      <c r="S99" s="303" t="s">
        <v>138</v>
      </c>
      <c r="T99" s="304">
        <f>SUM(S92:S94)</f>
        <v>0</v>
      </c>
      <c r="U99" s="254"/>
      <c r="V99" s="254"/>
      <c r="W99" s="132"/>
      <c r="X99" s="305" t="s">
        <v>139</v>
      </c>
      <c r="Y99" s="306" t="str">
        <f>IF(COUNTIF(Y91:Y98,"-")&gt;0,"-",ROUND(SUM(Y91:Y98)/8,1))</f>
        <v>-</v>
      </c>
      <c r="Z99" s="132"/>
      <c r="AA99" s="132"/>
      <c r="AB99" s="132"/>
      <c r="AC99" s="132"/>
      <c r="AD99" s="132"/>
      <c r="AE99" s="132"/>
      <c r="AF99" s="132"/>
      <c r="AG99" s="132"/>
      <c r="AH99" s="132"/>
      <c r="AI99" s="266"/>
      <c r="AJ99" s="266"/>
      <c r="AK99" s="132"/>
      <c r="AL99" s="301"/>
      <c r="AM99" s="307"/>
      <c r="AN99" s="302"/>
      <c r="AO99" s="303" t="s">
        <v>138</v>
      </c>
      <c r="AP99" s="304">
        <f>SUM(AO92:AO94)</f>
        <v>0</v>
      </c>
      <c r="AQ99" s="267"/>
    </row>
    <row r="100" spans="9:43" x14ac:dyDescent="0.15">
      <c r="K100" s="263"/>
      <c r="L100" s="254"/>
      <c r="M100" s="254"/>
      <c r="N100" s="253"/>
      <c r="O100" s="253"/>
      <c r="P100" s="253"/>
      <c r="Q100" s="254"/>
      <c r="R100" s="254"/>
      <c r="S100" s="254"/>
      <c r="T100" s="254"/>
      <c r="U100" s="254"/>
      <c r="V100" s="254"/>
      <c r="W100" s="132"/>
      <c r="X100" s="132"/>
      <c r="Y100" s="132"/>
      <c r="Z100" s="132"/>
      <c r="AA100" s="132"/>
      <c r="AB100" s="132"/>
      <c r="AC100" s="132"/>
      <c r="AD100" s="132"/>
      <c r="AE100" s="132"/>
      <c r="AF100" s="132"/>
      <c r="AG100" s="132"/>
      <c r="AH100" s="132"/>
      <c r="AI100" s="266"/>
      <c r="AJ100" s="266"/>
      <c r="AK100" s="132"/>
      <c r="AL100" s="132"/>
      <c r="AM100" s="132"/>
      <c r="AN100" s="132"/>
      <c r="AO100" s="132"/>
      <c r="AP100" s="132"/>
      <c r="AQ100" s="267"/>
    </row>
    <row r="101" spans="9:43" x14ac:dyDescent="0.15">
      <c r="K101" s="263"/>
      <c r="L101" s="254"/>
      <c r="M101" s="254"/>
      <c r="N101" s="253"/>
      <c r="O101" s="253"/>
      <c r="P101" s="253"/>
      <c r="Q101" s="264"/>
      <c r="R101" s="254"/>
      <c r="S101" s="254"/>
      <c r="T101" s="254"/>
      <c r="U101" s="254"/>
      <c r="V101" s="254"/>
      <c r="W101" s="132"/>
      <c r="X101" s="132"/>
      <c r="Y101" s="132"/>
      <c r="Z101" s="132"/>
      <c r="AA101" s="132"/>
      <c r="AB101" s="132"/>
      <c r="AC101" s="132"/>
      <c r="AD101" s="132"/>
      <c r="AE101" s="132"/>
      <c r="AF101" s="132"/>
      <c r="AG101" s="132"/>
      <c r="AH101" s="132"/>
      <c r="AI101" s="266"/>
      <c r="AJ101" s="266"/>
      <c r="AK101" s="132"/>
      <c r="AL101" s="264" t="s">
        <v>140</v>
      </c>
      <c r="AM101" s="264"/>
      <c r="AN101" s="254"/>
      <c r="AO101" s="254"/>
      <c r="AP101" s="254"/>
      <c r="AQ101" s="267"/>
    </row>
    <row r="102" spans="9:43" x14ac:dyDescent="0.15">
      <c r="K102" s="263"/>
      <c r="L102" s="254"/>
      <c r="M102" s="254"/>
      <c r="N102" s="253"/>
      <c r="O102" s="253"/>
      <c r="P102" s="253"/>
      <c r="Q102" s="264" t="s">
        <v>141</v>
      </c>
      <c r="R102" s="254"/>
      <c r="S102" s="254"/>
      <c r="T102" s="254"/>
      <c r="U102" s="254"/>
      <c r="V102" s="254"/>
      <c r="W102" s="132"/>
      <c r="X102" s="132"/>
      <c r="Y102" s="132"/>
      <c r="Z102" s="132"/>
      <c r="AA102" s="132"/>
      <c r="AB102" s="132"/>
      <c r="AC102" s="132"/>
      <c r="AD102" s="132"/>
      <c r="AE102" s="132"/>
      <c r="AF102" s="132"/>
      <c r="AG102" s="132"/>
      <c r="AH102" s="132"/>
      <c r="AI102" s="266"/>
      <c r="AJ102" s="266"/>
      <c r="AK102" s="132"/>
      <c r="AL102" s="274"/>
      <c r="AM102" s="275"/>
      <c r="AN102" s="276" t="s">
        <v>126</v>
      </c>
      <c r="AO102" s="270">
        <v>5</v>
      </c>
      <c r="AP102" s="271"/>
      <c r="AQ102" s="267"/>
    </row>
    <row r="103" spans="9:43" ht="22.5" x14ac:dyDescent="0.15">
      <c r="K103" s="263"/>
      <c r="L103" s="254"/>
      <c r="M103" s="254"/>
      <c r="N103" s="253"/>
      <c r="O103" s="253"/>
      <c r="P103" s="253"/>
      <c r="Q103" s="274"/>
      <c r="R103" s="269" t="s">
        <v>126</v>
      </c>
      <c r="S103" s="270">
        <v>1</v>
      </c>
      <c r="T103" s="271"/>
      <c r="U103" s="254"/>
      <c r="V103" s="254"/>
      <c r="W103" s="132"/>
      <c r="X103" s="132"/>
      <c r="Y103" s="132"/>
      <c r="Z103" s="132"/>
      <c r="AA103" s="132"/>
      <c r="AB103" s="132"/>
      <c r="AC103" s="132"/>
      <c r="AD103" s="132"/>
      <c r="AE103" s="132"/>
      <c r="AF103" s="132"/>
      <c r="AG103" s="132"/>
      <c r="AH103" s="132"/>
      <c r="AI103" s="266"/>
      <c r="AJ103" s="266"/>
      <c r="AK103" s="132"/>
      <c r="AL103" s="277" t="s">
        <v>129</v>
      </c>
      <c r="AM103" s="283"/>
      <c r="AN103" s="278" t="s">
        <v>130</v>
      </c>
      <c r="AO103" s="279" t="s">
        <v>131</v>
      </c>
      <c r="AP103" s="280" t="s">
        <v>132</v>
      </c>
      <c r="AQ103" s="284"/>
    </row>
    <row r="104" spans="9:43" x14ac:dyDescent="0.15">
      <c r="K104" s="263"/>
      <c r="L104" s="254"/>
      <c r="M104" s="308"/>
      <c r="N104" s="253"/>
      <c r="O104" s="253"/>
      <c r="P104" s="253"/>
      <c r="Q104" s="277" t="s">
        <v>129</v>
      </c>
      <c r="R104" s="278" t="s">
        <v>130</v>
      </c>
      <c r="S104" s="279" t="s">
        <v>131</v>
      </c>
      <c r="T104" s="280" t="s">
        <v>132</v>
      </c>
      <c r="U104" s="254"/>
      <c r="V104" s="254"/>
      <c r="W104" s="132"/>
      <c r="X104" s="132"/>
      <c r="Y104" s="132"/>
      <c r="Z104" s="132"/>
      <c r="AA104" s="132"/>
      <c r="AB104" s="132"/>
      <c r="AC104" s="132"/>
      <c r="AD104" s="132"/>
      <c r="AE104" s="132"/>
      <c r="AF104" s="132"/>
      <c r="AG104" s="132"/>
      <c r="AH104" s="132"/>
      <c r="AI104" s="266"/>
      <c r="AJ104" s="266"/>
      <c r="AK104" s="132"/>
      <c r="AL104" s="285">
        <v>5</v>
      </c>
      <c r="AM104" s="164"/>
      <c r="AN104" s="164">
        <f>COUNTIF(AG$13:AG$19,AL104)</f>
        <v>0</v>
      </c>
      <c r="AO104" s="286">
        <f>IF(AN104&gt;AO102,AO102,AN104)</f>
        <v>0</v>
      </c>
      <c r="AP104" s="287">
        <f>AO$102-SUM(AO$104:AO104)</f>
        <v>5</v>
      </c>
      <c r="AQ104" s="288"/>
    </row>
    <row r="105" spans="9:43" x14ac:dyDescent="0.15">
      <c r="I105" s="132"/>
      <c r="J105" s="132"/>
      <c r="K105" s="309"/>
      <c r="L105" s="308"/>
      <c r="M105" s="308"/>
      <c r="N105" s="308"/>
      <c r="O105" s="308"/>
      <c r="P105" s="253"/>
      <c r="Q105" s="285">
        <v>5</v>
      </c>
      <c r="R105" s="164">
        <f>COUNTIF(J$11:J$12,Q105)</f>
        <v>0</v>
      </c>
      <c r="S105" s="286">
        <f>IF(R105&gt;S103,S103,R105)</f>
        <v>0</v>
      </c>
      <c r="T105" s="287">
        <f>S$103-SUM(S$105:S105)</f>
        <v>1</v>
      </c>
      <c r="U105" s="254"/>
      <c r="V105" s="254"/>
      <c r="W105" s="132"/>
      <c r="X105" s="132"/>
      <c r="Y105" s="132"/>
      <c r="Z105" s="132"/>
      <c r="AA105" s="132"/>
      <c r="AB105" s="132"/>
      <c r="AC105" s="132"/>
      <c r="AD105" s="132"/>
      <c r="AE105" s="132"/>
      <c r="AF105" s="132"/>
      <c r="AG105" s="132"/>
      <c r="AH105" s="132"/>
      <c r="AI105" s="266"/>
      <c r="AJ105" s="266"/>
      <c r="AK105" s="132"/>
      <c r="AL105" s="285">
        <v>4</v>
      </c>
      <c r="AM105" s="164"/>
      <c r="AN105" s="164">
        <f>COUNTIF(AG$13:AG$19,AL105)</f>
        <v>0</v>
      </c>
      <c r="AO105" s="286">
        <f>IF(AP104&gt;0,IF(AN105&gt;AP104,AP104,AN105),0)</f>
        <v>0</v>
      </c>
      <c r="AP105" s="287">
        <f>AO$102-SUM(AO$104:AO105)</f>
        <v>5</v>
      </c>
      <c r="AQ105" s="288"/>
    </row>
    <row r="106" spans="9:43" x14ac:dyDescent="0.15">
      <c r="I106" s="132"/>
      <c r="J106" s="132"/>
      <c r="K106" s="309"/>
      <c r="L106" s="308"/>
      <c r="M106" s="254"/>
      <c r="N106" s="308"/>
      <c r="O106" s="308"/>
      <c r="P106" s="253"/>
      <c r="Q106" s="285">
        <v>4</v>
      </c>
      <c r="R106" s="164">
        <f>COUNTIF(J$11:J$12,Q106)</f>
        <v>0</v>
      </c>
      <c r="S106" s="286">
        <f>IF(T105&gt;0,IF(R106&gt;T105,T105,R106),0)</f>
        <v>0</v>
      </c>
      <c r="T106" s="287">
        <f>S$103-SUM(S$105:S106)</f>
        <v>1</v>
      </c>
      <c r="U106" s="254"/>
      <c r="V106" s="254"/>
      <c r="W106" s="132"/>
      <c r="X106" s="132"/>
      <c r="Y106" s="132"/>
      <c r="Z106" s="132"/>
      <c r="AA106" s="132"/>
      <c r="AB106" s="132"/>
      <c r="AC106" s="132"/>
      <c r="AD106" s="132"/>
      <c r="AE106" s="132"/>
      <c r="AF106" s="132"/>
      <c r="AG106" s="132"/>
      <c r="AH106" s="132"/>
      <c r="AI106" s="266"/>
      <c r="AJ106" s="266"/>
      <c r="AK106" s="132"/>
      <c r="AL106" s="285">
        <v>3</v>
      </c>
      <c r="AM106" s="164"/>
      <c r="AN106" s="164">
        <f>COUNTIF(AG$13:AG$19,AL106)</f>
        <v>0</v>
      </c>
      <c r="AO106" s="286">
        <f>IF(AP105&gt;0,IF(AN106&gt;AP105,AP105,AN106),0)</f>
        <v>0</v>
      </c>
      <c r="AP106" s="287">
        <f>AO$102-SUM(AO$104:AO106)</f>
        <v>5</v>
      </c>
      <c r="AQ106" s="288"/>
    </row>
    <row r="107" spans="9:43" x14ac:dyDescent="0.15">
      <c r="I107" s="132"/>
      <c r="J107" s="132"/>
      <c r="K107" s="263"/>
      <c r="L107" s="254"/>
      <c r="M107" s="254"/>
      <c r="N107" s="253"/>
      <c r="O107" s="253"/>
      <c r="P107" s="308"/>
      <c r="Q107" s="285">
        <v>3</v>
      </c>
      <c r="R107" s="164">
        <f>COUNTIF(J$11:J$12,Q107)</f>
        <v>0</v>
      </c>
      <c r="S107" s="286">
        <f>IF(T106&gt;0,IF(R107&gt;T106,T106,R107),0)</f>
        <v>0</v>
      </c>
      <c r="T107" s="287">
        <f>S$103-SUM(S$105:S107)</f>
        <v>1</v>
      </c>
      <c r="U107" s="254"/>
      <c r="V107" s="254"/>
      <c r="W107" s="132"/>
      <c r="X107" s="132"/>
      <c r="Y107" s="132"/>
      <c r="Z107" s="132"/>
      <c r="AA107" s="132"/>
      <c r="AB107" s="132"/>
      <c r="AC107" s="132"/>
      <c r="AD107" s="132"/>
      <c r="AE107" s="132"/>
      <c r="AF107" s="132"/>
      <c r="AG107" s="132"/>
      <c r="AH107" s="132"/>
      <c r="AI107" s="266"/>
      <c r="AJ107" s="266"/>
      <c r="AK107" s="132"/>
      <c r="AL107" s="285">
        <v>2</v>
      </c>
      <c r="AM107" s="164"/>
      <c r="AN107" s="164">
        <f>COUNTIF(AG$13:AG$19,AL107)</f>
        <v>0</v>
      </c>
      <c r="AO107" s="286">
        <f>IF(AP106&gt;0,IF(AN107&gt;AP106,AP106,AN107),0)</f>
        <v>0</v>
      </c>
      <c r="AP107" s="287">
        <f>AO$102-SUM(AO$104:AO107)</f>
        <v>5</v>
      </c>
      <c r="AQ107" s="288"/>
    </row>
    <row r="108" spans="9:43" x14ac:dyDescent="0.15">
      <c r="I108" s="132"/>
      <c r="J108" s="132"/>
      <c r="K108" s="263"/>
      <c r="L108" s="254"/>
      <c r="M108" s="254"/>
      <c r="N108" s="253"/>
      <c r="O108" s="253"/>
      <c r="P108" s="308"/>
      <c r="Q108" s="285">
        <v>2</v>
      </c>
      <c r="R108" s="164">
        <f>COUNTIF(J$11:J$12,Q108)</f>
        <v>0</v>
      </c>
      <c r="S108" s="286">
        <f>IF(T107&gt;0,IF(R108&gt;T107,T107,R108),0)</f>
        <v>0</v>
      </c>
      <c r="T108" s="287">
        <f>S$103-SUM(S$105:S108)</f>
        <v>1</v>
      </c>
      <c r="U108" s="254"/>
      <c r="V108" s="254"/>
      <c r="W108" s="132"/>
      <c r="X108" s="132"/>
      <c r="Y108" s="132"/>
      <c r="Z108" s="132"/>
      <c r="AA108" s="132"/>
      <c r="AB108" s="132"/>
      <c r="AC108" s="132"/>
      <c r="AD108" s="132"/>
      <c r="AE108" s="132"/>
      <c r="AF108" s="132"/>
      <c r="AG108" s="132"/>
      <c r="AH108" s="132"/>
      <c r="AI108" s="266"/>
      <c r="AJ108" s="266"/>
      <c r="AK108" s="132"/>
      <c r="AL108" s="285">
        <v>0</v>
      </c>
      <c r="AM108" s="164"/>
      <c r="AN108" s="164">
        <f>COUNTIF(AG$13:AG$19,AL108)</f>
        <v>0</v>
      </c>
      <c r="AO108" s="286">
        <f>IF(AP107&gt;0,IF(AN108&gt;AP107,AP107,AN108),0)</f>
        <v>0</v>
      </c>
      <c r="AP108" s="287">
        <f>AO$102-SUM(AO$104:AO108)</f>
        <v>5</v>
      </c>
      <c r="AQ108" s="288"/>
    </row>
    <row r="109" spans="9:43" x14ac:dyDescent="0.15">
      <c r="K109" s="263"/>
      <c r="L109" s="254"/>
      <c r="M109" s="254"/>
      <c r="N109" s="253"/>
      <c r="O109" s="253"/>
      <c r="P109" s="253"/>
      <c r="Q109" s="285">
        <v>0</v>
      </c>
      <c r="R109" s="164">
        <f>COUNTIF(J$11:J$12,Q109)</f>
        <v>0</v>
      </c>
      <c r="S109" s="286">
        <f>IF(T108&gt;0,IF(R109&gt;T108,T108,R109),0)</f>
        <v>0</v>
      </c>
      <c r="T109" s="287">
        <f>S$103-SUM(S$105:S109)</f>
        <v>1</v>
      </c>
      <c r="U109" s="254"/>
      <c r="V109" s="254"/>
      <c r="W109" s="132"/>
      <c r="X109" s="132"/>
      <c r="Y109" s="132"/>
      <c r="Z109" s="132"/>
      <c r="AA109" s="132"/>
      <c r="AB109" s="132"/>
      <c r="AC109" s="132"/>
      <c r="AD109" s="132"/>
      <c r="AE109" s="132"/>
      <c r="AF109" s="132"/>
      <c r="AG109" s="132"/>
      <c r="AH109" s="132"/>
      <c r="AI109" s="266"/>
      <c r="AJ109" s="266"/>
      <c r="AK109" s="132"/>
      <c r="AL109" s="290" t="s">
        <v>501</v>
      </c>
      <c r="AM109" s="278"/>
      <c r="AN109" s="291">
        <f>SUM(AN104:AN108)</f>
        <v>0</v>
      </c>
      <c r="AO109" s="292">
        <f>SUM(AO104:AO108)</f>
        <v>0</v>
      </c>
      <c r="AP109" s="293"/>
      <c r="AQ109" s="288"/>
    </row>
    <row r="110" spans="9:43" x14ac:dyDescent="0.15">
      <c r="K110" s="263"/>
      <c r="L110" s="254"/>
      <c r="M110" s="254"/>
      <c r="N110" s="253"/>
      <c r="O110" s="253"/>
      <c r="P110" s="253"/>
      <c r="Q110" s="290" t="s">
        <v>501</v>
      </c>
      <c r="R110" s="291">
        <f>SUM(R105:R109)</f>
        <v>0</v>
      </c>
      <c r="S110" s="292">
        <f>SUM(S105:S109)</f>
        <v>0</v>
      </c>
      <c r="T110" s="293"/>
      <c r="U110" s="254"/>
      <c r="V110" s="254"/>
      <c r="W110" s="132"/>
      <c r="X110" s="132"/>
      <c r="Y110" s="132"/>
      <c r="Z110" s="132"/>
      <c r="AA110" s="132"/>
      <c r="AB110" s="132"/>
      <c r="AC110" s="132"/>
      <c r="AD110" s="132"/>
      <c r="AE110" s="132"/>
      <c r="AF110" s="132"/>
      <c r="AG110" s="132"/>
      <c r="AH110" s="132"/>
      <c r="AI110" s="266"/>
      <c r="AJ110" s="266"/>
      <c r="AK110" s="132"/>
      <c r="AL110" s="294"/>
      <c r="AM110" s="300"/>
      <c r="AN110" s="295"/>
      <c r="AO110" s="296" t="s">
        <v>136</v>
      </c>
      <c r="AP110" s="297">
        <f>AL104*AO104+AL105*AO105+AL106*AO106+AL107*AO107+AL108*AO108</f>
        <v>0</v>
      </c>
      <c r="AQ110" s="267"/>
    </row>
    <row r="111" spans="9:43" x14ac:dyDescent="0.15">
      <c r="K111" s="263"/>
      <c r="L111" s="254"/>
      <c r="M111" s="254"/>
      <c r="N111" s="253"/>
      <c r="O111" s="253"/>
      <c r="P111" s="253"/>
      <c r="Q111" s="294"/>
      <c r="R111" s="295"/>
      <c r="S111" s="296" t="s">
        <v>136</v>
      </c>
      <c r="T111" s="297">
        <f>Q105*S105+Q106*S106+Q107*S107+Q108*S108+Q109*S109</f>
        <v>0</v>
      </c>
      <c r="U111" s="254"/>
      <c r="V111" s="254"/>
      <c r="W111" s="132"/>
      <c r="X111" s="132"/>
      <c r="Y111" s="132"/>
      <c r="Z111" s="132"/>
      <c r="AA111" s="132"/>
      <c r="AB111" s="132"/>
      <c r="AC111" s="132"/>
      <c r="AD111" s="132"/>
      <c r="AE111" s="132"/>
      <c r="AF111" s="132"/>
      <c r="AG111" s="132"/>
      <c r="AH111" s="132"/>
      <c r="AI111" s="266"/>
      <c r="AJ111" s="266"/>
      <c r="AK111" s="132"/>
      <c r="AL111" s="301"/>
      <c r="AM111" s="307"/>
      <c r="AN111" s="302"/>
      <c r="AO111" s="303" t="s">
        <v>138</v>
      </c>
      <c r="AP111" s="304">
        <f>SUM(AO104:AO106)</f>
        <v>0</v>
      </c>
      <c r="AQ111" s="267"/>
    </row>
    <row r="112" spans="9:43" x14ac:dyDescent="0.15">
      <c r="K112" s="263"/>
      <c r="L112" s="254"/>
      <c r="M112" s="254"/>
      <c r="N112" s="253"/>
      <c r="O112" s="253"/>
      <c r="P112" s="253"/>
      <c r="Q112" s="301"/>
      <c r="R112" s="302"/>
      <c r="S112" s="303" t="s">
        <v>138</v>
      </c>
      <c r="T112" s="304">
        <f>SUM(S105:S107)</f>
        <v>0</v>
      </c>
      <c r="U112" s="254"/>
      <c r="V112" s="254"/>
      <c r="W112" s="132"/>
      <c r="X112" s="132"/>
      <c r="Y112" s="132"/>
      <c r="Z112" s="132"/>
      <c r="AA112" s="132"/>
      <c r="AB112" s="132"/>
      <c r="AC112" s="132"/>
      <c r="AD112" s="132"/>
      <c r="AE112" s="132"/>
      <c r="AF112" s="132"/>
      <c r="AG112" s="132"/>
      <c r="AH112" s="132"/>
      <c r="AI112" s="266"/>
      <c r="AJ112" s="266"/>
      <c r="AK112" s="132"/>
      <c r="AL112" s="254"/>
      <c r="AM112" s="254"/>
      <c r="AN112" s="254"/>
      <c r="AO112" s="254"/>
      <c r="AP112" s="254"/>
      <c r="AQ112" s="133"/>
    </row>
    <row r="113" spans="11:43" x14ac:dyDescent="0.15">
      <c r="K113" s="263"/>
      <c r="L113" s="254"/>
      <c r="M113" s="254"/>
      <c r="N113" s="253"/>
      <c r="O113" s="253"/>
      <c r="P113" s="253"/>
      <c r="Q113" s="254"/>
      <c r="R113" s="254"/>
      <c r="S113" s="254"/>
      <c r="T113" s="254"/>
      <c r="U113" s="254"/>
      <c r="V113" s="254"/>
      <c r="W113" s="132"/>
      <c r="X113" s="132"/>
      <c r="Y113" s="132"/>
      <c r="Z113" s="132"/>
      <c r="AA113" s="132"/>
      <c r="AB113" s="132"/>
      <c r="AC113" s="132"/>
      <c r="AD113" s="132"/>
      <c r="AE113" s="132"/>
      <c r="AF113" s="132"/>
      <c r="AG113" s="132"/>
      <c r="AH113" s="132"/>
      <c r="AI113" s="266"/>
      <c r="AJ113" s="266"/>
      <c r="AK113" s="132"/>
      <c r="AL113" s="264" t="s">
        <v>143</v>
      </c>
      <c r="AM113" s="264"/>
      <c r="AN113" s="254"/>
      <c r="AO113" s="254"/>
      <c r="AP113" s="254"/>
      <c r="AQ113" s="133"/>
    </row>
    <row r="114" spans="11:43" x14ac:dyDescent="0.15">
      <c r="K114" s="263"/>
      <c r="L114" s="254"/>
      <c r="M114" s="254"/>
      <c r="N114" s="253"/>
      <c r="O114" s="253"/>
      <c r="P114" s="253"/>
      <c r="Q114" s="264" t="s">
        <v>144</v>
      </c>
      <c r="R114" s="254"/>
      <c r="S114" s="254"/>
      <c r="T114" s="254"/>
      <c r="U114" s="254"/>
      <c r="V114" s="254"/>
      <c r="W114" s="132"/>
      <c r="X114" s="132"/>
      <c r="Y114" s="132"/>
      <c r="Z114" s="132"/>
      <c r="AA114" s="132"/>
      <c r="AB114" s="132"/>
      <c r="AC114" s="132"/>
      <c r="AD114" s="132"/>
      <c r="AE114" s="132"/>
      <c r="AF114" s="132"/>
      <c r="AG114" s="132"/>
      <c r="AH114" s="132"/>
      <c r="AI114" s="266"/>
      <c r="AJ114" s="266"/>
      <c r="AK114" s="132"/>
      <c r="AL114" s="274"/>
      <c r="AM114" s="275"/>
      <c r="AN114" s="276" t="s">
        <v>126</v>
      </c>
      <c r="AO114" s="270">
        <v>1</v>
      </c>
      <c r="AP114" s="271"/>
      <c r="AQ114" s="133"/>
    </row>
    <row r="115" spans="11:43" ht="22.5" x14ac:dyDescent="0.15">
      <c r="K115" s="263"/>
      <c r="L115" s="254"/>
      <c r="M115" s="254"/>
      <c r="N115" s="253"/>
      <c r="O115" s="253"/>
      <c r="P115" s="253"/>
      <c r="Q115" s="274"/>
      <c r="R115" s="269" t="s">
        <v>126</v>
      </c>
      <c r="S115" s="270">
        <v>1</v>
      </c>
      <c r="T115" s="271"/>
      <c r="U115" s="254"/>
      <c r="V115" s="254"/>
      <c r="W115" s="132"/>
      <c r="X115" s="132"/>
      <c r="Y115" s="132"/>
      <c r="Z115" s="132"/>
      <c r="AA115" s="132"/>
      <c r="AB115" s="132"/>
      <c r="AC115" s="132"/>
      <c r="AD115" s="132"/>
      <c r="AE115" s="132"/>
      <c r="AF115" s="132"/>
      <c r="AG115" s="132"/>
      <c r="AH115" s="132"/>
      <c r="AI115" s="266"/>
      <c r="AJ115" s="266"/>
      <c r="AK115" s="132"/>
      <c r="AL115" s="277" t="s">
        <v>129</v>
      </c>
      <c r="AM115" s="283"/>
      <c r="AN115" s="278" t="s">
        <v>130</v>
      </c>
      <c r="AO115" s="279" t="s">
        <v>131</v>
      </c>
      <c r="AP115" s="280" t="s">
        <v>132</v>
      </c>
      <c r="AQ115" s="133"/>
    </row>
    <row r="116" spans="11:43" x14ac:dyDescent="0.15">
      <c r="K116" s="263"/>
      <c r="L116" s="254"/>
      <c r="M116" s="254"/>
      <c r="N116" s="253"/>
      <c r="O116" s="253"/>
      <c r="P116" s="253"/>
      <c r="Q116" s="277" t="s">
        <v>129</v>
      </c>
      <c r="R116" s="278" t="s">
        <v>130</v>
      </c>
      <c r="S116" s="279" t="s">
        <v>131</v>
      </c>
      <c r="T116" s="280" t="s">
        <v>132</v>
      </c>
      <c r="U116" s="310"/>
      <c r="V116" s="254"/>
      <c r="W116" s="132"/>
      <c r="X116" s="132"/>
      <c r="Y116" s="132"/>
      <c r="Z116" s="132"/>
      <c r="AA116" s="132"/>
      <c r="AB116" s="132"/>
      <c r="AC116" s="132"/>
      <c r="AD116" s="132"/>
      <c r="AE116" s="132"/>
      <c r="AF116" s="132"/>
      <c r="AG116" s="132"/>
      <c r="AH116" s="132"/>
      <c r="AI116" s="266"/>
      <c r="AJ116" s="266"/>
      <c r="AK116" s="132"/>
      <c r="AL116" s="285">
        <v>5</v>
      </c>
      <c r="AM116" s="164"/>
      <c r="AN116" s="164">
        <f>COUNTIF(AG$20:AG$23,AL116)</f>
        <v>0</v>
      </c>
      <c r="AO116" s="286">
        <f>IF(AN116&gt;AO114,AO114,AN116)</f>
        <v>0</v>
      </c>
      <c r="AP116" s="287">
        <f>AO$114-SUM(AO$116:AO116)</f>
        <v>1</v>
      </c>
      <c r="AQ116" s="133"/>
    </row>
    <row r="117" spans="11:43" x14ac:dyDescent="0.15">
      <c r="K117" s="263"/>
      <c r="L117" s="254"/>
      <c r="M117" s="254"/>
      <c r="N117" s="253"/>
      <c r="O117" s="253"/>
      <c r="P117" s="253"/>
      <c r="Q117" s="285">
        <v>5</v>
      </c>
      <c r="R117" s="164">
        <f>COUNTIF(J$13,Q117)</f>
        <v>0</v>
      </c>
      <c r="S117" s="286">
        <f>IF(R117&gt;S115,S115,R117)</f>
        <v>0</v>
      </c>
      <c r="T117" s="287">
        <f>S$115-SUM(S$117:S117)</f>
        <v>1</v>
      </c>
      <c r="U117" s="311"/>
      <c r="V117" s="254"/>
      <c r="W117" s="132"/>
      <c r="X117" s="132"/>
      <c r="Y117" s="132"/>
      <c r="Z117" s="132"/>
      <c r="AA117" s="132"/>
      <c r="AB117" s="132"/>
      <c r="AC117" s="132"/>
      <c r="AD117" s="132"/>
      <c r="AE117" s="132"/>
      <c r="AF117" s="132"/>
      <c r="AG117" s="132"/>
      <c r="AH117" s="132"/>
      <c r="AI117" s="266"/>
      <c r="AJ117" s="266"/>
      <c r="AK117" s="132"/>
      <c r="AL117" s="285">
        <v>4</v>
      </c>
      <c r="AM117" s="164"/>
      <c r="AN117" s="164">
        <f>COUNTIF(AG$20:AG$23,AL117)</f>
        <v>0</v>
      </c>
      <c r="AO117" s="286">
        <f>IF(AP116&gt;0,IF(AN117&gt;AP116,AP116,AN117),0)</f>
        <v>0</v>
      </c>
      <c r="AP117" s="287">
        <f>AO$114-SUM(AO$116:AO117)</f>
        <v>1</v>
      </c>
      <c r="AQ117" s="133"/>
    </row>
    <row r="118" spans="11:43" x14ac:dyDescent="0.15">
      <c r="K118" s="263"/>
      <c r="L118" s="254"/>
      <c r="M118" s="254"/>
      <c r="N118" s="253"/>
      <c r="O118" s="253"/>
      <c r="P118" s="253"/>
      <c r="Q118" s="285">
        <v>4</v>
      </c>
      <c r="R118" s="164">
        <f t="shared" ref="R118:R121" si="8">COUNTIF(J$13,Q118)</f>
        <v>0</v>
      </c>
      <c r="S118" s="286">
        <f>IF(T117&gt;0,IF(R118&gt;T117,T117,R118),0)</f>
        <v>0</v>
      </c>
      <c r="T118" s="287">
        <f>S$115-SUM(S$117:S118)</f>
        <v>1</v>
      </c>
      <c r="U118" s="311"/>
      <c r="V118" s="254"/>
      <c r="W118" s="132"/>
      <c r="X118" s="132"/>
      <c r="Y118" s="132"/>
      <c r="Z118" s="132"/>
      <c r="AA118" s="132"/>
      <c r="AB118" s="132"/>
      <c r="AC118" s="132"/>
      <c r="AD118" s="132"/>
      <c r="AE118" s="132"/>
      <c r="AF118" s="132"/>
      <c r="AG118" s="132"/>
      <c r="AH118" s="132"/>
      <c r="AI118" s="266"/>
      <c r="AJ118" s="266"/>
      <c r="AK118" s="132"/>
      <c r="AL118" s="285">
        <v>3</v>
      </c>
      <c r="AM118" s="164"/>
      <c r="AN118" s="164">
        <f>COUNTIF(AG$20:AG$23,AL118)</f>
        <v>0</v>
      </c>
      <c r="AO118" s="286">
        <f>IF(AP117&gt;0,IF(AN118&gt;AP117,AP117,AN118),0)</f>
        <v>0</v>
      </c>
      <c r="AP118" s="287">
        <f>AO$114-SUM(AO$116:AO118)</f>
        <v>1</v>
      </c>
      <c r="AQ118" s="133"/>
    </row>
    <row r="119" spans="11:43" x14ac:dyDescent="0.15">
      <c r="K119" s="263"/>
      <c r="L119" s="254"/>
      <c r="M119" s="254"/>
      <c r="N119" s="253"/>
      <c r="O119" s="253"/>
      <c r="P119" s="253"/>
      <c r="Q119" s="285">
        <v>3</v>
      </c>
      <c r="R119" s="164">
        <f t="shared" si="8"/>
        <v>0</v>
      </c>
      <c r="S119" s="286">
        <f>IF(T118&gt;0,IF(R119&gt;T118,T118,R119),0)</f>
        <v>0</v>
      </c>
      <c r="T119" s="287">
        <f>S$115-SUM(S$117:S119)</f>
        <v>1</v>
      </c>
      <c r="U119" s="311"/>
      <c r="V119" s="254"/>
      <c r="W119" s="132"/>
      <c r="X119" s="132"/>
      <c r="Y119" s="132"/>
      <c r="Z119" s="132"/>
      <c r="AA119" s="132"/>
      <c r="AB119" s="132"/>
      <c r="AC119" s="132"/>
      <c r="AD119" s="132"/>
      <c r="AE119" s="132"/>
      <c r="AF119" s="132"/>
      <c r="AG119" s="132"/>
      <c r="AH119" s="132"/>
      <c r="AI119" s="266"/>
      <c r="AJ119" s="266"/>
      <c r="AK119" s="132"/>
      <c r="AL119" s="285">
        <v>2</v>
      </c>
      <c r="AM119" s="164"/>
      <c r="AN119" s="164">
        <f>COUNTIF(AG$20:AG$23,AL119)</f>
        <v>0</v>
      </c>
      <c r="AO119" s="286">
        <f>IF(AP118&gt;0,IF(AN119&gt;AP118,AP118,AN119),0)</f>
        <v>0</v>
      </c>
      <c r="AP119" s="287">
        <f>AO$114-SUM(AO$116:AO119)</f>
        <v>1</v>
      </c>
      <c r="AQ119" s="133"/>
    </row>
    <row r="120" spans="11:43" x14ac:dyDescent="0.15">
      <c r="K120" s="263"/>
      <c r="L120" s="254"/>
      <c r="M120" s="254"/>
      <c r="N120" s="253"/>
      <c r="O120" s="253"/>
      <c r="P120" s="253"/>
      <c r="Q120" s="285">
        <v>2</v>
      </c>
      <c r="R120" s="164">
        <f t="shared" si="8"/>
        <v>0</v>
      </c>
      <c r="S120" s="286">
        <f>IF(T119&gt;0,IF(R120&gt;T119,T119,R120),0)</f>
        <v>0</v>
      </c>
      <c r="T120" s="287">
        <f>S$115-SUM(S$117:S120)</f>
        <v>1</v>
      </c>
      <c r="U120" s="311"/>
      <c r="V120" s="254"/>
      <c r="W120" s="132"/>
      <c r="X120" s="132"/>
      <c r="Y120" s="132"/>
      <c r="Z120" s="132"/>
      <c r="AA120" s="132"/>
      <c r="AB120" s="132"/>
      <c r="AC120" s="132"/>
      <c r="AD120" s="132"/>
      <c r="AE120" s="132"/>
      <c r="AF120" s="132"/>
      <c r="AG120" s="132"/>
      <c r="AH120" s="132"/>
      <c r="AI120" s="266"/>
      <c r="AJ120" s="266"/>
      <c r="AK120" s="132"/>
      <c r="AL120" s="285">
        <v>0</v>
      </c>
      <c r="AM120" s="164"/>
      <c r="AN120" s="164">
        <f>COUNTIF(AG$20:AG$23,AL120)</f>
        <v>0</v>
      </c>
      <c r="AO120" s="286">
        <f>IF(AP119&gt;0,IF(AN120&gt;AP119,AP119,AN120),0)</f>
        <v>0</v>
      </c>
      <c r="AP120" s="287">
        <f>AO$114-SUM(AO$116:AO120)</f>
        <v>1</v>
      </c>
      <c r="AQ120" s="133"/>
    </row>
    <row r="121" spans="11:43" x14ac:dyDescent="0.15">
      <c r="K121" s="263"/>
      <c r="L121" s="254"/>
      <c r="M121" s="254"/>
      <c r="N121" s="253"/>
      <c r="O121" s="253"/>
      <c r="P121" s="253"/>
      <c r="Q121" s="285">
        <v>0</v>
      </c>
      <c r="R121" s="164">
        <f t="shared" si="8"/>
        <v>0</v>
      </c>
      <c r="S121" s="286">
        <f>IF(T120&gt;0,IF(R121&gt;T120,T120,R121),0)</f>
        <v>0</v>
      </c>
      <c r="T121" s="287">
        <f>S$115-SUM(S$117:S121)</f>
        <v>1</v>
      </c>
      <c r="U121" s="311"/>
      <c r="V121" s="254"/>
      <c r="W121" s="132"/>
      <c r="X121" s="132"/>
      <c r="Y121" s="132"/>
      <c r="Z121" s="132"/>
      <c r="AA121" s="132"/>
      <c r="AB121" s="132"/>
      <c r="AC121" s="132"/>
      <c r="AD121" s="132"/>
      <c r="AE121" s="132"/>
      <c r="AF121" s="132"/>
      <c r="AG121" s="132"/>
      <c r="AH121" s="132"/>
      <c r="AI121" s="266"/>
      <c r="AJ121" s="266"/>
      <c r="AK121" s="132"/>
      <c r="AL121" s="290" t="s">
        <v>501</v>
      </c>
      <c r="AM121" s="278"/>
      <c r="AN121" s="291">
        <f>SUM(AN116:AN120)</f>
        <v>0</v>
      </c>
      <c r="AO121" s="292">
        <f>SUM(AO116:AO120)</f>
        <v>0</v>
      </c>
      <c r="AP121" s="293"/>
      <c r="AQ121" s="133"/>
    </row>
    <row r="122" spans="11:43" x14ac:dyDescent="0.15">
      <c r="K122" s="263"/>
      <c r="L122" s="254"/>
      <c r="M122" s="254"/>
      <c r="N122" s="253"/>
      <c r="O122" s="253"/>
      <c r="P122" s="253"/>
      <c r="Q122" s="290" t="s">
        <v>501</v>
      </c>
      <c r="R122" s="291">
        <f>SUM(R117:R121)</f>
        <v>0</v>
      </c>
      <c r="S122" s="292">
        <f>SUM(S117:S121)</f>
        <v>0</v>
      </c>
      <c r="T122" s="293"/>
      <c r="U122" s="311"/>
      <c r="V122" s="254"/>
      <c r="W122" s="132"/>
      <c r="X122" s="132"/>
      <c r="Y122" s="132"/>
      <c r="Z122" s="132"/>
      <c r="AA122" s="132"/>
      <c r="AB122" s="132"/>
      <c r="AC122" s="132"/>
      <c r="AD122" s="132"/>
      <c r="AE122" s="132"/>
      <c r="AF122" s="132"/>
      <c r="AG122" s="132"/>
      <c r="AH122" s="132"/>
      <c r="AI122" s="266"/>
      <c r="AJ122" s="266"/>
      <c r="AK122" s="132"/>
      <c r="AL122" s="294"/>
      <c r="AM122" s="300"/>
      <c r="AN122" s="295"/>
      <c r="AO122" s="296" t="s">
        <v>136</v>
      </c>
      <c r="AP122" s="297">
        <f>AL116*AO116+AL117*AO117+AL118*AO118+AL119*AO119+AL120*AO120</f>
        <v>0</v>
      </c>
      <c r="AQ122" s="133"/>
    </row>
    <row r="123" spans="11:43" x14ac:dyDescent="0.15">
      <c r="K123" s="263"/>
      <c r="L123" s="254"/>
      <c r="M123" s="254"/>
      <c r="N123" s="253"/>
      <c r="O123" s="253"/>
      <c r="P123" s="253"/>
      <c r="Q123" s="294"/>
      <c r="R123" s="295"/>
      <c r="S123" s="296" t="s">
        <v>136</v>
      </c>
      <c r="T123" s="297">
        <f>Q117*S117+Q118*S118+Q119*S119+Q120*S120+Q121*S121</f>
        <v>0</v>
      </c>
      <c r="U123" s="254"/>
      <c r="V123" s="254"/>
      <c r="W123" s="132"/>
      <c r="X123" s="132"/>
      <c r="Y123" s="132"/>
      <c r="Z123" s="132"/>
      <c r="AA123" s="132"/>
      <c r="AB123" s="132"/>
      <c r="AC123" s="132"/>
      <c r="AD123" s="132"/>
      <c r="AE123" s="132"/>
      <c r="AF123" s="132"/>
      <c r="AG123" s="132"/>
      <c r="AH123" s="132"/>
      <c r="AI123" s="266"/>
      <c r="AJ123" s="266"/>
      <c r="AK123" s="132"/>
      <c r="AL123" s="301"/>
      <c r="AM123" s="307"/>
      <c r="AN123" s="302"/>
      <c r="AO123" s="303" t="s">
        <v>138</v>
      </c>
      <c r="AP123" s="304">
        <f>SUM(AO116:AO118)</f>
        <v>0</v>
      </c>
      <c r="AQ123" s="133"/>
    </row>
    <row r="124" spans="11:43" x14ac:dyDescent="0.15">
      <c r="K124" s="263"/>
      <c r="L124" s="254"/>
      <c r="M124" s="254"/>
      <c r="N124" s="253"/>
      <c r="O124" s="253"/>
      <c r="P124" s="253"/>
      <c r="Q124" s="301"/>
      <c r="R124" s="302"/>
      <c r="S124" s="303" t="s">
        <v>138</v>
      </c>
      <c r="T124" s="304">
        <f>SUM(S117:S119)</f>
        <v>0</v>
      </c>
      <c r="U124" s="254"/>
      <c r="V124" s="254"/>
      <c r="W124" s="132"/>
      <c r="X124" s="132"/>
      <c r="Y124" s="132"/>
      <c r="Z124" s="132"/>
      <c r="AA124" s="132"/>
      <c r="AB124" s="132"/>
      <c r="AC124" s="132"/>
      <c r="AD124" s="132"/>
      <c r="AE124" s="132"/>
      <c r="AF124" s="132"/>
      <c r="AG124" s="132"/>
      <c r="AH124" s="132"/>
      <c r="AI124" s="266"/>
      <c r="AJ124" s="266"/>
      <c r="AK124" s="132"/>
      <c r="AL124" s="132"/>
      <c r="AM124" s="132"/>
      <c r="AN124" s="132"/>
      <c r="AO124" s="132"/>
      <c r="AP124" s="132"/>
      <c r="AQ124" s="133"/>
    </row>
    <row r="125" spans="11:43" x14ac:dyDescent="0.15">
      <c r="K125" s="263"/>
      <c r="L125" s="254"/>
      <c r="M125" s="254"/>
      <c r="N125" s="253"/>
      <c r="O125" s="253"/>
      <c r="P125" s="253"/>
      <c r="Q125" s="254"/>
      <c r="R125" s="254"/>
      <c r="S125" s="254"/>
      <c r="T125" s="254"/>
      <c r="U125" s="254"/>
      <c r="V125" s="254"/>
      <c r="W125" s="132"/>
      <c r="X125" s="132"/>
      <c r="Y125" s="132"/>
      <c r="Z125" s="132"/>
      <c r="AA125" s="132"/>
      <c r="AB125" s="132"/>
      <c r="AC125" s="132"/>
      <c r="AD125" s="132"/>
      <c r="AE125" s="132"/>
      <c r="AF125" s="132"/>
      <c r="AG125" s="132"/>
      <c r="AH125" s="132"/>
      <c r="AI125" s="266"/>
      <c r="AJ125" s="266"/>
      <c r="AK125" s="132"/>
      <c r="AL125" s="264" t="s">
        <v>145</v>
      </c>
      <c r="AM125" s="264"/>
      <c r="AN125" s="254"/>
      <c r="AO125" s="254"/>
      <c r="AP125" s="254"/>
      <c r="AQ125" s="133"/>
    </row>
    <row r="126" spans="11:43" x14ac:dyDescent="0.15">
      <c r="K126" s="263"/>
      <c r="L126" s="254"/>
      <c r="M126" s="254"/>
      <c r="N126" s="253"/>
      <c r="O126" s="253"/>
      <c r="P126" s="253"/>
      <c r="Q126" s="264" t="s">
        <v>146</v>
      </c>
      <c r="R126" s="254"/>
      <c r="S126" s="254"/>
      <c r="T126" s="254"/>
      <c r="U126" s="254"/>
      <c r="V126" s="254"/>
      <c r="W126" s="132"/>
      <c r="X126" s="132"/>
      <c r="Y126" s="132"/>
      <c r="Z126" s="132"/>
      <c r="AA126" s="132"/>
      <c r="AB126" s="132"/>
      <c r="AC126" s="132"/>
      <c r="AD126" s="132"/>
      <c r="AE126" s="132"/>
      <c r="AF126" s="132"/>
      <c r="AG126" s="132"/>
      <c r="AH126" s="132"/>
      <c r="AI126" s="266"/>
      <c r="AJ126" s="266"/>
      <c r="AK126" s="132"/>
      <c r="AL126" s="274"/>
      <c r="AM126" s="275"/>
      <c r="AN126" s="276" t="s">
        <v>126</v>
      </c>
      <c r="AO126" s="270">
        <v>8</v>
      </c>
      <c r="AP126" s="271"/>
      <c r="AQ126" s="133"/>
    </row>
    <row r="127" spans="11:43" ht="22.5" x14ac:dyDescent="0.15">
      <c r="K127" s="263"/>
      <c r="L127" s="254"/>
      <c r="M127" s="254"/>
      <c r="N127" s="253"/>
      <c r="O127" s="253"/>
      <c r="P127" s="253"/>
      <c r="Q127" s="274"/>
      <c r="R127" s="269" t="s">
        <v>126</v>
      </c>
      <c r="S127" s="270">
        <v>1</v>
      </c>
      <c r="T127" s="271"/>
      <c r="U127" s="254"/>
      <c r="V127" s="254"/>
      <c r="W127" s="132"/>
      <c r="X127" s="132"/>
      <c r="Y127" s="132"/>
      <c r="Z127" s="132"/>
      <c r="AA127" s="132"/>
      <c r="AB127" s="132"/>
      <c r="AC127" s="132"/>
      <c r="AD127" s="132"/>
      <c r="AE127" s="132"/>
      <c r="AF127" s="132"/>
      <c r="AG127" s="132"/>
      <c r="AH127" s="132"/>
      <c r="AI127" s="266"/>
      <c r="AJ127" s="266"/>
      <c r="AK127" s="132"/>
      <c r="AL127" s="277" t="s">
        <v>129</v>
      </c>
      <c r="AM127" s="283"/>
      <c r="AN127" s="278" t="s">
        <v>130</v>
      </c>
      <c r="AO127" s="279" t="s">
        <v>131</v>
      </c>
      <c r="AP127" s="280" t="s">
        <v>132</v>
      </c>
      <c r="AQ127" s="133"/>
    </row>
    <row r="128" spans="11:43" x14ac:dyDescent="0.15">
      <c r="K128" s="263"/>
      <c r="L128" s="254"/>
      <c r="M128" s="254"/>
      <c r="N128" s="253"/>
      <c r="O128" s="253"/>
      <c r="P128" s="253"/>
      <c r="Q128" s="277" t="s">
        <v>129</v>
      </c>
      <c r="R128" s="278" t="s">
        <v>130</v>
      </c>
      <c r="S128" s="279" t="s">
        <v>131</v>
      </c>
      <c r="T128" s="280" t="s">
        <v>132</v>
      </c>
      <c r="U128" s="254"/>
      <c r="V128" s="254"/>
      <c r="W128" s="132"/>
      <c r="X128" s="132"/>
      <c r="Y128" s="132"/>
      <c r="Z128" s="132"/>
      <c r="AA128" s="132"/>
      <c r="AB128" s="132"/>
      <c r="AC128" s="132"/>
      <c r="AD128" s="132"/>
      <c r="AE128" s="132"/>
      <c r="AF128" s="132"/>
      <c r="AG128" s="132"/>
      <c r="AH128" s="132"/>
      <c r="AI128" s="266"/>
      <c r="AJ128" s="266"/>
      <c r="AK128" s="132"/>
      <c r="AL128" s="285">
        <v>5</v>
      </c>
      <c r="AM128" s="164"/>
      <c r="AN128" s="164">
        <f>COUNTIF(AG$24:AG$31,AL128)</f>
        <v>0</v>
      </c>
      <c r="AO128" s="286">
        <f>IF(AN128&gt;AO126,AO126,AN128)</f>
        <v>0</v>
      </c>
      <c r="AP128" s="287">
        <f>AO$126-SUM(AO$128:AO128)</f>
        <v>8</v>
      </c>
      <c r="AQ128" s="133"/>
    </row>
    <row r="129" spans="11:43" x14ac:dyDescent="0.15">
      <c r="K129" s="263"/>
      <c r="L129" s="254"/>
      <c r="M129" s="254"/>
      <c r="N129" s="253"/>
      <c r="O129" s="253"/>
      <c r="P129" s="253"/>
      <c r="Q129" s="285">
        <v>5</v>
      </c>
      <c r="R129" s="164">
        <f>COUNTIF(J$15,Q129)</f>
        <v>0</v>
      </c>
      <c r="S129" s="286">
        <f>IF(R129&gt;S127,S127,R129)</f>
        <v>0</v>
      </c>
      <c r="T129" s="287">
        <f>S$127-SUM(S129:S$129)</f>
        <v>1</v>
      </c>
      <c r="U129" s="254"/>
      <c r="V129" s="254"/>
      <c r="W129" s="132"/>
      <c r="X129" s="132"/>
      <c r="Y129" s="132"/>
      <c r="Z129" s="132"/>
      <c r="AA129" s="132"/>
      <c r="AB129" s="132"/>
      <c r="AC129" s="132"/>
      <c r="AD129" s="132"/>
      <c r="AE129" s="132"/>
      <c r="AF129" s="132"/>
      <c r="AG129" s="132"/>
      <c r="AH129" s="132"/>
      <c r="AI129" s="266"/>
      <c r="AJ129" s="266"/>
      <c r="AK129" s="132"/>
      <c r="AL129" s="285">
        <v>4</v>
      </c>
      <c r="AM129" s="164"/>
      <c r="AN129" s="164">
        <f>COUNTIF(AG$24:AG$31,AL129)</f>
        <v>0</v>
      </c>
      <c r="AO129" s="286">
        <f>IF(AP128&gt;0,IF(AN129&gt;AP128,AP128,AN129),0)</f>
        <v>0</v>
      </c>
      <c r="AP129" s="287">
        <f>AO$126-SUM(AO$128:AO129)</f>
        <v>8</v>
      </c>
      <c r="AQ129" s="133"/>
    </row>
    <row r="130" spans="11:43" x14ac:dyDescent="0.15">
      <c r="K130" s="263"/>
      <c r="L130" s="254"/>
      <c r="M130" s="254"/>
      <c r="N130" s="253"/>
      <c r="O130" s="253"/>
      <c r="P130" s="253"/>
      <c r="Q130" s="285">
        <v>4</v>
      </c>
      <c r="R130" s="164">
        <f>COUNTIF(J$15,Q130)</f>
        <v>0</v>
      </c>
      <c r="S130" s="286">
        <f>IF(T129&gt;0,IF(R130&gt;T129,T129,R130),0)</f>
        <v>0</v>
      </c>
      <c r="T130" s="287">
        <f>S$127-SUM(S$129:S130)</f>
        <v>1</v>
      </c>
      <c r="U130" s="254"/>
      <c r="V130" s="254"/>
      <c r="W130" s="132"/>
      <c r="X130" s="132"/>
      <c r="Y130" s="132"/>
      <c r="Z130" s="132"/>
      <c r="AA130" s="132"/>
      <c r="AB130" s="132"/>
      <c r="AC130" s="132"/>
      <c r="AD130" s="132"/>
      <c r="AE130" s="132"/>
      <c r="AF130" s="132"/>
      <c r="AG130" s="132"/>
      <c r="AH130" s="132"/>
      <c r="AI130" s="266"/>
      <c r="AJ130" s="266"/>
      <c r="AK130" s="132"/>
      <c r="AL130" s="285">
        <v>3</v>
      </c>
      <c r="AM130" s="164"/>
      <c r="AN130" s="164">
        <f>COUNTIF(AG$24:AG$31,AL130)</f>
        <v>0</v>
      </c>
      <c r="AO130" s="286">
        <f>IF(AP129&gt;0,IF(AN130&gt;AP129,AP129,AN130),0)</f>
        <v>0</v>
      </c>
      <c r="AP130" s="287">
        <f>AO$126-SUM(AO$128:AO130)</f>
        <v>8</v>
      </c>
      <c r="AQ130" s="133"/>
    </row>
    <row r="131" spans="11:43" x14ac:dyDescent="0.15">
      <c r="K131" s="263"/>
      <c r="L131" s="254"/>
      <c r="M131" s="254"/>
      <c r="N131" s="253"/>
      <c r="O131" s="253"/>
      <c r="P131" s="253"/>
      <c r="Q131" s="285">
        <v>3</v>
      </c>
      <c r="R131" s="164">
        <f>COUNTIF(J$15,Q131)</f>
        <v>0</v>
      </c>
      <c r="S131" s="286">
        <f>IF(T130&gt;0,IF(R131&gt;T130,T130,R131),0)</f>
        <v>0</v>
      </c>
      <c r="T131" s="287">
        <f>S$127-SUM(S$129:S131)</f>
        <v>1</v>
      </c>
      <c r="U131" s="254"/>
      <c r="V131" s="254"/>
      <c r="W131" s="132"/>
      <c r="X131" s="132"/>
      <c r="Y131" s="132"/>
      <c r="Z131" s="132"/>
      <c r="AA131" s="132"/>
      <c r="AB131" s="132"/>
      <c r="AC131" s="132"/>
      <c r="AD131" s="132"/>
      <c r="AE131" s="132"/>
      <c r="AF131" s="132"/>
      <c r="AG131" s="132"/>
      <c r="AH131" s="132"/>
      <c r="AI131" s="266"/>
      <c r="AJ131" s="266"/>
      <c r="AK131" s="132"/>
      <c r="AL131" s="285">
        <v>2</v>
      </c>
      <c r="AM131" s="164"/>
      <c r="AN131" s="164">
        <f>COUNTIF(AG$24:AG$31,AL131)</f>
        <v>0</v>
      </c>
      <c r="AO131" s="286">
        <f>IF(AP130&gt;0,IF(AN131&gt;AP130,AP130,AN131),0)</f>
        <v>0</v>
      </c>
      <c r="AP131" s="287">
        <f>AO$126-SUM(AO$128:AO131)</f>
        <v>8</v>
      </c>
      <c r="AQ131" s="133"/>
    </row>
    <row r="132" spans="11:43" x14ac:dyDescent="0.15">
      <c r="K132" s="263"/>
      <c r="L132" s="254"/>
      <c r="M132" s="254"/>
      <c r="N132" s="253"/>
      <c r="O132" s="253"/>
      <c r="P132" s="253"/>
      <c r="Q132" s="285">
        <v>2</v>
      </c>
      <c r="R132" s="164">
        <f>COUNTIF(J$15,Q132)</f>
        <v>0</v>
      </c>
      <c r="S132" s="286">
        <f>IF(T131&gt;0,IF(R132&gt;T131,T131,R132),0)</f>
        <v>0</v>
      </c>
      <c r="T132" s="287">
        <f>S$127-SUM(S$129:S132)</f>
        <v>1</v>
      </c>
      <c r="U132" s="254"/>
      <c r="V132" s="254"/>
      <c r="W132" s="132"/>
      <c r="X132" s="132"/>
      <c r="Y132" s="132"/>
      <c r="Z132" s="132"/>
      <c r="AA132" s="132"/>
      <c r="AB132" s="132"/>
      <c r="AC132" s="132"/>
      <c r="AD132" s="132"/>
      <c r="AE132" s="132"/>
      <c r="AF132" s="132"/>
      <c r="AG132" s="132"/>
      <c r="AH132" s="132"/>
      <c r="AI132" s="266"/>
      <c r="AJ132" s="266"/>
      <c r="AK132" s="132"/>
      <c r="AL132" s="285">
        <v>0</v>
      </c>
      <c r="AM132" s="164"/>
      <c r="AN132" s="164">
        <f>COUNTIF(AG$24:AG$31,AL132)</f>
        <v>0</v>
      </c>
      <c r="AO132" s="286">
        <f>IF(AP131&gt;0,IF(AN132&gt;AP131,AP131,AN132),0)</f>
        <v>0</v>
      </c>
      <c r="AP132" s="287">
        <f>AO$126-SUM(AO$128:AO132)</f>
        <v>8</v>
      </c>
      <c r="AQ132" s="133"/>
    </row>
    <row r="133" spans="11:43" x14ac:dyDescent="0.15">
      <c r="K133" s="263"/>
      <c r="L133" s="254"/>
      <c r="M133" s="254"/>
      <c r="N133" s="253"/>
      <c r="O133" s="253"/>
      <c r="P133" s="253"/>
      <c r="Q133" s="285">
        <v>0</v>
      </c>
      <c r="R133" s="164">
        <f>COUNTIF(J$15,Q133)</f>
        <v>0</v>
      </c>
      <c r="S133" s="286">
        <f>IF(T132&gt;0,IF(R133&gt;T132,T132,R133),0)</f>
        <v>0</v>
      </c>
      <c r="T133" s="287">
        <f>S$127-SUM(S$129:S133)</f>
        <v>1</v>
      </c>
      <c r="U133" s="254"/>
      <c r="V133" s="254"/>
      <c r="W133" s="132"/>
      <c r="X133" s="132"/>
      <c r="Y133" s="132"/>
      <c r="Z133" s="132"/>
      <c r="AA133" s="132"/>
      <c r="AB133" s="132"/>
      <c r="AC133" s="132"/>
      <c r="AD133" s="132"/>
      <c r="AE133" s="132"/>
      <c r="AF133" s="132"/>
      <c r="AG133" s="132"/>
      <c r="AH133" s="132"/>
      <c r="AI133" s="266"/>
      <c r="AJ133" s="266"/>
      <c r="AK133" s="132"/>
      <c r="AL133" s="290" t="s">
        <v>501</v>
      </c>
      <c r="AM133" s="278"/>
      <c r="AN133" s="291">
        <f>SUM(AN128:AN132)</f>
        <v>0</v>
      </c>
      <c r="AO133" s="292">
        <f>SUM(AO128:AO132)</f>
        <v>0</v>
      </c>
      <c r="AP133" s="293"/>
      <c r="AQ133" s="133"/>
    </row>
    <row r="134" spans="11:43" x14ac:dyDescent="0.15">
      <c r="K134" s="263"/>
      <c r="L134" s="254"/>
      <c r="M134" s="254"/>
      <c r="N134" s="253"/>
      <c r="O134" s="253"/>
      <c r="P134" s="253"/>
      <c r="Q134" s="290" t="s">
        <v>501</v>
      </c>
      <c r="R134" s="291">
        <f>SUM(R129:R133)</f>
        <v>0</v>
      </c>
      <c r="S134" s="292">
        <f>SUM(S129:S133)</f>
        <v>0</v>
      </c>
      <c r="T134" s="293"/>
      <c r="U134" s="254"/>
      <c r="V134" s="254"/>
      <c r="W134" s="132"/>
      <c r="X134" s="132"/>
      <c r="Y134" s="132"/>
      <c r="Z134" s="132"/>
      <c r="AA134" s="132"/>
      <c r="AB134" s="132"/>
      <c r="AC134" s="132"/>
      <c r="AD134" s="132"/>
      <c r="AE134" s="132"/>
      <c r="AF134" s="132"/>
      <c r="AG134" s="132"/>
      <c r="AH134" s="132"/>
      <c r="AI134" s="266"/>
      <c r="AJ134" s="266"/>
      <c r="AK134" s="132"/>
      <c r="AL134" s="294"/>
      <c r="AM134" s="300"/>
      <c r="AN134" s="295"/>
      <c r="AO134" s="296" t="s">
        <v>136</v>
      </c>
      <c r="AP134" s="297">
        <f>AL128*AO128+AL129*AO129+AL130*AO130+AL131*AO131+AL132*AO132</f>
        <v>0</v>
      </c>
      <c r="AQ134" s="133"/>
    </row>
    <row r="135" spans="11:43" x14ac:dyDescent="0.15">
      <c r="K135" s="263"/>
      <c r="L135" s="254"/>
      <c r="M135" s="254"/>
      <c r="N135" s="253"/>
      <c r="O135" s="253"/>
      <c r="P135" s="253"/>
      <c r="Q135" s="294"/>
      <c r="R135" s="295"/>
      <c r="S135" s="296" t="s">
        <v>136</v>
      </c>
      <c r="T135" s="297">
        <f>Q129*S129+Q130*S130+Q131*S131+Q132*S132+Q133*S133</f>
        <v>0</v>
      </c>
      <c r="U135" s="254"/>
      <c r="V135" s="254"/>
      <c r="W135" s="132"/>
      <c r="X135" s="132"/>
      <c r="Y135" s="132"/>
      <c r="Z135" s="132"/>
      <c r="AA135" s="132"/>
      <c r="AB135" s="132"/>
      <c r="AC135" s="132"/>
      <c r="AD135" s="132"/>
      <c r="AE135" s="132"/>
      <c r="AF135" s="132"/>
      <c r="AG135" s="132"/>
      <c r="AH135" s="132"/>
      <c r="AI135" s="266"/>
      <c r="AJ135" s="266"/>
      <c r="AK135" s="132"/>
      <c r="AL135" s="301"/>
      <c r="AM135" s="307"/>
      <c r="AN135" s="302"/>
      <c r="AO135" s="303" t="s">
        <v>138</v>
      </c>
      <c r="AP135" s="304">
        <f>SUM(AO128:AO130)</f>
        <v>0</v>
      </c>
      <c r="AQ135" s="133"/>
    </row>
    <row r="136" spans="11:43" x14ac:dyDescent="0.15">
      <c r="K136" s="263"/>
      <c r="L136" s="254"/>
      <c r="M136" s="254"/>
      <c r="N136" s="253"/>
      <c r="O136" s="253"/>
      <c r="P136" s="253"/>
      <c r="Q136" s="301"/>
      <c r="R136" s="302"/>
      <c r="S136" s="303" t="s">
        <v>138</v>
      </c>
      <c r="T136" s="304">
        <f>SUM(S129:S131)</f>
        <v>0</v>
      </c>
      <c r="U136" s="254"/>
      <c r="V136" s="254"/>
      <c r="W136" s="132"/>
      <c r="X136" s="132"/>
      <c r="Y136" s="132"/>
      <c r="Z136" s="132"/>
      <c r="AA136" s="132"/>
      <c r="AB136" s="132"/>
      <c r="AC136" s="132"/>
      <c r="AD136" s="132"/>
      <c r="AE136" s="132"/>
      <c r="AF136" s="132"/>
      <c r="AG136" s="132"/>
      <c r="AH136" s="132"/>
      <c r="AI136" s="266"/>
      <c r="AJ136" s="266"/>
      <c r="AK136" s="132"/>
      <c r="AL136" s="132"/>
      <c r="AM136" s="132"/>
      <c r="AN136" s="132"/>
      <c r="AO136" s="132"/>
      <c r="AP136" s="132"/>
      <c r="AQ136" s="133"/>
    </row>
    <row r="137" spans="11:43" x14ac:dyDescent="0.15">
      <c r="K137" s="263"/>
      <c r="L137" s="254"/>
      <c r="M137" s="254"/>
      <c r="N137" s="253"/>
      <c r="O137" s="253"/>
      <c r="P137" s="253"/>
      <c r="Q137" s="254"/>
      <c r="R137" s="254"/>
      <c r="S137" s="254"/>
      <c r="T137" s="254"/>
      <c r="U137" s="254"/>
      <c r="V137" s="254"/>
      <c r="W137" s="132"/>
      <c r="X137" s="132"/>
      <c r="Y137" s="132"/>
      <c r="Z137" s="132"/>
      <c r="AA137" s="132"/>
      <c r="AB137" s="132"/>
      <c r="AC137" s="132"/>
      <c r="AD137" s="132"/>
      <c r="AE137" s="132"/>
      <c r="AF137" s="132"/>
      <c r="AG137" s="132"/>
      <c r="AH137" s="132"/>
      <c r="AI137" s="266"/>
      <c r="AJ137" s="266"/>
      <c r="AK137" s="132"/>
      <c r="AL137" s="264" t="s">
        <v>147</v>
      </c>
      <c r="AM137" s="264"/>
      <c r="AN137" s="254"/>
      <c r="AO137" s="254"/>
      <c r="AP137" s="254"/>
      <c r="AQ137" s="133"/>
    </row>
    <row r="138" spans="11:43" x14ac:dyDescent="0.15">
      <c r="K138" s="263"/>
      <c r="L138" s="254"/>
      <c r="M138" s="254"/>
      <c r="N138" s="253"/>
      <c r="O138" s="253"/>
      <c r="P138" s="253"/>
      <c r="Q138" s="264" t="s">
        <v>148</v>
      </c>
      <c r="R138" s="254"/>
      <c r="S138" s="254"/>
      <c r="T138" s="254"/>
      <c r="U138" s="254"/>
      <c r="V138" s="254"/>
      <c r="W138" s="132"/>
      <c r="X138" s="132"/>
      <c r="Y138" s="132"/>
      <c r="Z138" s="132"/>
      <c r="AA138" s="132"/>
      <c r="AB138" s="132"/>
      <c r="AC138" s="132"/>
      <c r="AD138" s="132"/>
      <c r="AE138" s="132"/>
      <c r="AF138" s="132"/>
      <c r="AG138" s="132"/>
      <c r="AH138" s="132"/>
      <c r="AI138" s="266"/>
      <c r="AJ138" s="266"/>
      <c r="AK138" s="132"/>
      <c r="AL138" s="274"/>
      <c r="AM138" s="275"/>
      <c r="AN138" s="276" t="s">
        <v>126</v>
      </c>
      <c r="AO138" s="270">
        <v>1</v>
      </c>
      <c r="AP138" s="271"/>
      <c r="AQ138" s="133"/>
    </row>
    <row r="139" spans="11:43" ht="22.5" x14ac:dyDescent="0.15">
      <c r="K139" s="263"/>
      <c r="L139" s="254"/>
      <c r="M139" s="254"/>
      <c r="N139" s="253"/>
      <c r="O139" s="253"/>
      <c r="P139" s="253"/>
      <c r="Q139" s="274"/>
      <c r="R139" s="269" t="s">
        <v>126</v>
      </c>
      <c r="S139" s="270">
        <v>1</v>
      </c>
      <c r="T139" s="271"/>
      <c r="U139" s="254"/>
      <c r="V139" s="254"/>
      <c r="W139" s="132"/>
      <c r="X139" s="132"/>
      <c r="Y139" s="132"/>
      <c r="Z139" s="132"/>
      <c r="AA139" s="132"/>
      <c r="AB139" s="132"/>
      <c r="AC139" s="132"/>
      <c r="AD139" s="132"/>
      <c r="AE139" s="132"/>
      <c r="AF139" s="132"/>
      <c r="AG139" s="132"/>
      <c r="AH139" s="132"/>
      <c r="AI139" s="266"/>
      <c r="AJ139" s="266"/>
      <c r="AK139" s="132"/>
      <c r="AL139" s="277" t="s">
        <v>129</v>
      </c>
      <c r="AM139" s="283"/>
      <c r="AN139" s="278" t="s">
        <v>130</v>
      </c>
      <c r="AO139" s="279" t="s">
        <v>131</v>
      </c>
      <c r="AP139" s="280" t="s">
        <v>132</v>
      </c>
      <c r="AQ139" s="133"/>
    </row>
    <row r="140" spans="11:43" x14ac:dyDescent="0.15">
      <c r="K140" s="263"/>
      <c r="L140" s="254"/>
      <c r="M140" s="254"/>
      <c r="N140" s="253"/>
      <c r="O140" s="253"/>
      <c r="P140" s="253"/>
      <c r="Q140" s="277" t="s">
        <v>129</v>
      </c>
      <c r="R140" s="278" t="s">
        <v>130</v>
      </c>
      <c r="S140" s="279" t="s">
        <v>131</v>
      </c>
      <c r="T140" s="280" t="s">
        <v>132</v>
      </c>
      <c r="U140" s="310"/>
      <c r="V140" s="254"/>
      <c r="W140" s="132"/>
      <c r="X140" s="132"/>
      <c r="Y140" s="132"/>
      <c r="Z140" s="132"/>
      <c r="AA140" s="132"/>
      <c r="AB140" s="132"/>
      <c r="AC140" s="132"/>
      <c r="AD140" s="132"/>
      <c r="AE140" s="132"/>
      <c r="AF140" s="132"/>
      <c r="AG140" s="132"/>
      <c r="AH140" s="132"/>
      <c r="AI140" s="266"/>
      <c r="AJ140" s="266"/>
      <c r="AK140" s="132"/>
      <c r="AL140" s="285">
        <v>5</v>
      </c>
      <c r="AM140" s="164"/>
      <c r="AN140" s="164">
        <f>COUNTIF(AG$32,AL140)</f>
        <v>0</v>
      </c>
      <c r="AO140" s="286">
        <f>IF(AN140&gt;AO138,AO138,AN140)</f>
        <v>0</v>
      </c>
      <c r="AP140" s="287">
        <f>AO$138-SUM(AO$140:AO140)</f>
        <v>1</v>
      </c>
      <c r="AQ140" s="133"/>
    </row>
    <row r="141" spans="11:43" x14ac:dyDescent="0.15">
      <c r="K141" s="263"/>
      <c r="L141" s="254"/>
      <c r="M141" s="254"/>
      <c r="N141" s="253"/>
      <c r="O141" s="253"/>
      <c r="P141" s="253"/>
      <c r="Q141" s="285">
        <v>5</v>
      </c>
      <c r="R141" s="164">
        <f>COUNTIF(J$16:J$18,Q141)</f>
        <v>0</v>
      </c>
      <c r="S141" s="286">
        <f>IF(R141&gt;S139,S139,R141)</f>
        <v>0</v>
      </c>
      <c r="T141" s="287">
        <f>S$139-SUM(S$141:S141)</f>
        <v>1</v>
      </c>
      <c r="U141" s="311"/>
      <c r="V141" s="254"/>
      <c r="W141" s="132"/>
      <c r="X141" s="132"/>
      <c r="Y141" s="132"/>
      <c r="Z141" s="132"/>
      <c r="AA141" s="132"/>
      <c r="AB141" s="132"/>
      <c r="AC141" s="132"/>
      <c r="AD141" s="132"/>
      <c r="AE141" s="132"/>
      <c r="AF141" s="132"/>
      <c r="AG141" s="132"/>
      <c r="AH141" s="132"/>
      <c r="AI141" s="266"/>
      <c r="AJ141" s="266"/>
      <c r="AK141" s="132"/>
      <c r="AL141" s="285">
        <v>4</v>
      </c>
      <c r="AM141" s="164"/>
      <c r="AN141" s="164">
        <f>COUNTIF(AG$32,AL141)</f>
        <v>0</v>
      </c>
      <c r="AO141" s="286">
        <f>IF(AP140&gt;0,IF(AN141&gt;AP140,AP140,AN141),0)</f>
        <v>0</v>
      </c>
      <c r="AP141" s="287">
        <f>AO$138-SUM(AO$140:AO141)</f>
        <v>1</v>
      </c>
      <c r="AQ141" s="133"/>
    </row>
    <row r="142" spans="11:43" x14ac:dyDescent="0.15">
      <c r="K142" s="263"/>
      <c r="L142" s="254"/>
      <c r="M142" s="254"/>
      <c r="N142" s="253"/>
      <c r="O142" s="253"/>
      <c r="P142" s="253"/>
      <c r="Q142" s="285">
        <v>4</v>
      </c>
      <c r="R142" s="164">
        <f>COUNTIF(J$16:J$18,Q142)</f>
        <v>0</v>
      </c>
      <c r="S142" s="286">
        <f>IF(T141&gt;0,IF(R142&gt;T141,T141,R142),0)</f>
        <v>0</v>
      </c>
      <c r="T142" s="287">
        <f>S$139-SUM(S$141:S142)</f>
        <v>1</v>
      </c>
      <c r="U142" s="311"/>
      <c r="V142" s="254"/>
      <c r="W142" s="132"/>
      <c r="X142" s="132"/>
      <c r="Y142" s="132"/>
      <c r="Z142" s="132"/>
      <c r="AA142" s="132"/>
      <c r="AB142" s="132"/>
      <c r="AC142" s="132"/>
      <c r="AD142" s="132"/>
      <c r="AE142" s="132"/>
      <c r="AF142" s="132"/>
      <c r="AG142" s="132"/>
      <c r="AH142" s="132"/>
      <c r="AI142" s="266"/>
      <c r="AJ142" s="266"/>
      <c r="AK142" s="132"/>
      <c r="AL142" s="285">
        <v>3</v>
      </c>
      <c r="AM142" s="164"/>
      <c r="AN142" s="164">
        <f>COUNTIF(AG$32,AL142)</f>
        <v>0</v>
      </c>
      <c r="AO142" s="286">
        <f>IF(AP141&gt;0,IF(AN142&gt;AP141,AP141,AN142),0)</f>
        <v>0</v>
      </c>
      <c r="AP142" s="287">
        <f>AO$138-SUM(AO$140:AO142)</f>
        <v>1</v>
      </c>
      <c r="AQ142" s="133"/>
    </row>
    <row r="143" spans="11:43" x14ac:dyDescent="0.15">
      <c r="K143" s="263"/>
      <c r="L143" s="254"/>
      <c r="M143" s="254"/>
      <c r="N143" s="253"/>
      <c r="O143" s="253"/>
      <c r="P143" s="253"/>
      <c r="Q143" s="285">
        <v>3</v>
      </c>
      <c r="R143" s="164">
        <f>COUNTIF(J$16:J$18,Q143)</f>
        <v>0</v>
      </c>
      <c r="S143" s="286">
        <f>IF(T142&gt;0,IF(R143&gt;T142,T142,R143),0)</f>
        <v>0</v>
      </c>
      <c r="T143" s="287">
        <f>S$139-SUM(S$141:S143)</f>
        <v>1</v>
      </c>
      <c r="U143" s="311"/>
      <c r="V143" s="254"/>
      <c r="W143" s="132"/>
      <c r="X143" s="132"/>
      <c r="Y143" s="132"/>
      <c r="Z143" s="132"/>
      <c r="AA143" s="132"/>
      <c r="AB143" s="132"/>
      <c r="AC143" s="132"/>
      <c r="AD143" s="132"/>
      <c r="AE143" s="132"/>
      <c r="AF143" s="132"/>
      <c r="AG143" s="132"/>
      <c r="AH143" s="132"/>
      <c r="AI143" s="266"/>
      <c r="AJ143" s="266"/>
      <c r="AK143" s="132"/>
      <c r="AL143" s="285">
        <v>2</v>
      </c>
      <c r="AM143" s="164"/>
      <c r="AN143" s="164">
        <f>COUNTIF(AG$32,AL143)</f>
        <v>0</v>
      </c>
      <c r="AO143" s="286">
        <f>IF(AP142&gt;0,IF(AN143&gt;AP142,AP142,AN143),0)</f>
        <v>0</v>
      </c>
      <c r="AP143" s="287">
        <f>AO$138-SUM(AO$140:AO143)</f>
        <v>1</v>
      </c>
      <c r="AQ143" s="133"/>
    </row>
    <row r="144" spans="11:43" x14ac:dyDescent="0.15">
      <c r="K144" s="263"/>
      <c r="L144" s="254"/>
      <c r="M144" s="254"/>
      <c r="N144" s="253"/>
      <c r="O144" s="253"/>
      <c r="P144" s="253"/>
      <c r="Q144" s="285">
        <v>2</v>
      </c>
      <c r="R144" s="164">
        <f>COUNTIF(J$16:J$18,Q144)</f>
        <v>0</v>
      </c>
      <c r="S144" s="286">
        <f>IF(T143&gt;0,IF(R144&gt;T143,T143,R144),0)</f>
        <v>0</v>
      </c>
      <c r="T144" s="287">
        <f>S$139-SUM(S$141:S144)</f>
        <v>1</v>
      </c>
      <c r="U144" s="311"/>
      <c r="V144" s="254"/>
      <c r="W144" s="132"/>
      <c r="X144" s="132"/>
      <c r="Y144" s="132"/>
      <c r="Z144" s="132"/>
      <c r="AA144" s="132"/>
      <c r="AB144" s="132"/>
      <c r="AC144" s="132"/>
      <c r="AD144" s="132"/>
      <c r="AE144" s="132"/>
      <c r="AF144" s="132"/>
      <c r="AG144" s="132"/>
      <c r="AH144" s="132"/>
      <c r="AI144" s="266"/>
      <c r="AJ144" s="266"/>
      <c r="AK144" s="132"/>
      <c r="AL144" s="285">
        <v>0</v>
      </c>
      <c r="AM144" s="164"/>
      <c r="AN144" s="164">
        <f>COUNTIF(AG$32,AL144)</f>
        <v>0</v>
      </c>
      <c r="AO144" s="286">
        <f>IF(AP143&gt;0,IF(AN144&gt;AP143,AP143,AN144),0)</f>
        <v>0</v>
      </c>
      <c r="AP144" s="287">
        <f>AO$138-SUM(AO$140:AO144)</f>
        <v>1</v>
      </c>
      <c r="AQ144" s="133"/>
    </row>
    <row r="145" spans="11:43" x14ac:dyDescent="0.15">
      <c r="K145" s="263"/>
      <c r="L145" s="254"/>
      <c r="M145" s="254"/>
      <c r="N145" s="253"/>
      <c r="O145" s="253"/>
      <c r="P145" s="253"/>
      <c r="Q145" s="285">
        <v>0</v>
      </c>
      <c r="R145" s="164">
        <f>COUNTIF(J$16:J$18,Q145)</f>
        <v>0</v>
      </c>
      <c r="S145" s="286">
        <f>IF(T144&gt;0,IF(R145&gt;T144,T144,R145),0)</f>
        <v>0</v>
      </c>
      <c r="T145" s="287">
        <f>S$139-SUM(S$141:S145)</f>
        <v>1</v>
      </c>
      <c r="U145" s="311"/>
      <c r="V145" s="254"/>
      <c r="W145" s="132"/>
      <c r="X145" s="132"/>
      <c r="Y145" s="132"/>
      <c r="Z145" s="132"/>
      <c r="AA145" s="132"/>
      <c r="AB145" s="132"/>
      <c r="AC145" s="132"/>
      <c r="AD145" s="132"/>
      <c r="AE145" s="132"/>
      <c r="AF145" s="132"/>
      <c r="AG145" s="132"/>
      <c r="AH145" s="132"/>
      <c r="AI145" s="266"/>
      <c r="AJ145" s="266"/>
      <c r="AK145" s="132"/>
      <c r="AL145" s="290" t="s">
        <v>501</v>
      </c>
      <c r="AM145" s="278"/>
      <c r="AN145" s="291">
        <f>SUM(AN140:AN144)</f>
        <v>0</v>
      </c>
      <c r="AO145" s="292">
        <f>SUM(AO140:AO144)</f>
        <v>0</v>
      </c>
      <c r="AP145" s="293"/>
      <c r="AQ145" s="133"/>
    </row>
    <row r="146" spans="11:43" x14ac:dyDescent="0.15">
      <c r="K146" s="263"/>
      <c r="L146" s="254"/>
      <c r="M146" s="254"/>
      <c r="N146" s="253"/>
      <c r="O146" s="253"/>
      <c r="P146" s="253"/>
      <c r="Q146" s="290" t="s">
        <v>501</v>
      </c>
      <c r="R146" s="291">
        <f>SUM(R141:R145)</f>
        <v>0</v>
      </c>
      <c r="S146" s="292">
        <f>SUM(S141:S145)</f>
        <v>0</v>
      </c>
      <c r="T146" s="293"/>
      <c r="U146" s="311"/>
      <c r="V146" s="254"/>
      <c r="W146" s="132"/>
      <c r="X146" s="132"/>
      <c r="Y146" s="132"/>
      <c r="Z146" s="132"/>
      <c r="AA146" s="132"/>
      <c r="AB146" s="132"/>
      <c r="AC146" s="132"/>
      <c r="AD146" s="132"/>
      <c r="AE146" s="132"/>
      <c r="AF146" s="132"/>
      <c r="AG146" s="132"/>
      <c r="AH146" s="132"/>
      <c r="AI146" s="266"/>
      <c r="AJ146" s="266"/>
      <c r="AK146" s="132"/>
      <c r="AL146" s="294"/>
      <c r="AM146" s="300"/>
      <c r="AN146" s="295"/>
      <c r="AO146" s="296" t="s">
        <v>136</v>
      </c>
      <c r="AP146" s="297">
        <f>AL140*AO140+AL141*AO141+AL142*AO142+AL143*AO143+AL144*AO144</f>
        <v>0</v>
      </c>
      <c r="AQ146" s="133"/>
    </row>
    <row r="147" spans="11:43" x14ac:dyDescent="0.15">
      <c r="K147" s="263"/>
      <c r="L147" s="254"/>
      <c r="M147" s="254"/>
      <c r="N147" s="253"/>
      <c r="O147" s="253"/>
      <c r="P147" s="253"/>
      <c r="Q147" s="294"/>
      <c r="R147" s="295"/>
      <c r="S147" s="296" t="s">
        <v>136</v>
      </c>
      <c r="T147" s="297">
        <f>Q141*S141+Q142*S142+Q143*S143+Q144*S144+Q145*S145</f>
        <v>0</v>
      </c>
      <c r="U147" s="254"/>
      <c r="V147" s="254"/>
      <c r="W147" s="132"/>
      <c r="X147" s="132"/>
      <c r="Y147" s="132"/>
      <c r="Z147" s="132"/>
      <c r="AA147" s="132"/>
      <c r="AB147" s="132"/>
      <c r="AC147" s="132"/>
      <c r="AD147" s="132"/>
      <c r="AE147" s="132"/>
      <c r="AF147" s="132"/>
      <c r="AG147" s="132"/>
      <c r="AH147" s="132"/>
      <c r="AI147" s="266"/>
      <c r="AJ147" s="266"/>
      <c r="AK147" s="132"/>
      <c r="AL147" s="301"/>
      <c r="AM147" s="307"/>
      <c r="AN147" s="302"/>
      <c r="AO147" s="303" t="s">
        <v>138</v>
      </c>
      <c r="AP147" s="304">
        <f>SUM(AO140:AO142)</f>
        <v>0</v>
      </c>
      <c r="AQ147" s="133"/>
    </row>
    <row r="148" spans="11:43" x14ac:dyDescent="0.15">
      <c r="K148" s="263"/>
      <c r="L148" s="254"/>
      <c r="M148" s="254"/>
      <c r="N148" s="253"/>
      <c r="O148" s="253"/>
      <c r="P148" s="253"/>
      <c r="Q148" s="301"/>
      <c r="R148" s="302"/>
      <c r="S148" s="303" t="s">
        <v>138</v>
      </c>
      <c r="T148" s="304">
        <f>SUM(S141:S143)</f>
        <v>0</v>
      </c>
      <c r="U148" s="254"/>
      <c r="V148" s="254"/>
      <c r="W148" s="132"/>
      <c r="X148" s="132"/>
      <c r="Y148" s="132"/>
      <c r="Z148" s="132"/>
      <c r="AA148" s="132"/>
      <c r="AB148" s="132"/>
      <c r="AC148" s="132"/>
      <c r="AD148" s="132"/>
      <c r="AE148" s="132"/>
      <c r="AF148" s="132"/>
      <c r="AG148" s="132"/>
      <c r="AH148" s="132"/>
      <c r="AI148" s="266"/>
      <c r="AJ148" s="266"/>
      <c r="AK148" s="132"/>
      <c r="AL148" s="132"/>
      <c r="AM148" s="132"/>
      <c r="AN148" s="132"/>
      <c r="AO148" s="132"/>
      <c r="AP148" s="132"/>
      <c r="AQ148" s="133"/>
    </row>
    <row r="149" spans="11:43" x14ac:dyDescent="0.15">
      <c r="K149" s="263"/>
      <c r="L149" s="254"/>
      <c r="M149" s="254"/>
      <c r="N149" s="253"/>
      <c r="O149" s="253"/>
      <c r="P149" s="253"/>
      <c r="Q149" s="254"/>
      <c r="R149" s="254"/>
      <c r="S149" s="254"/>
      <c r="T149" s="254"/>
      <c r="U149" s="254"/>
      <c r="V149" s="254"/>
      <c r="W149" s="132"/>
      <c r="X149" s="132"/>
      <c r="Y149" s="132"/>
      <c r="Z149" s="132"/>
      <c r="AA149" s="132"/>
      <c r="AB149" s="132"/>
      <c r="AC149" s="132"/>
      <c r="AD149" s="132"/>
      <c r="AE149" s="132"/>
      <c r="AF149" s="132"/>
      <c r="AG149" s="132"/>
      <c r="AH149" s="132"/>
      <c r="AI149" s="266"/>
      <c r="AJ149" s="266"/>
      <c r="AK149" s="132"/>
      <c r="AL149" s="264" t="s">
        <v>149</v>
      </c>
      <c r="AM149" s="264"/>
      <c r="AN149" s="254"/>
      <c r="AO149" s="254"/>
      <c r="AP149" s="254"/>
      <c r="AQ149" s="133"/>
    </row>
    <row r="150" spans="11:43" x14ac:dyDescent="0.15">
      <c r="K150" s="263"/>
      <c r="L150" s="254"/>
      <c r="M150" s="254"/>
      <c r="N150" s="253"/>
      <c r="O150" s="253"/>
      <c r="P150" s="253"/>
      <c r="Q150" s="264" t="s">
        <v>150</v>
      </c>
      <c r="R150" s="254"/>
      <c r="S150" s="254"/>
      <c r="T150" s="254"/>
      <c r="U150" s="254"/>
      <c r="V150" s="254"/>
      <c r="W150" s="132"/>
      <c r="X150" s="132"/>
      <c r="Y150" s="132"/>
      <c r="Z150" s="132"/>
      <c r="AA150" s="132"/>
      <c r="AB150" s="132"/>
      <c r="AC150" s="132"/>
      <c r="AD150" s="132"/>
      <c r="AE150" s="132"/>
      <c r="AF150" s="132"/>
      <c r="AG150" s="132"/>
      <c r="AH150" s="132"/>
      <c r="AI150" s="266"/>
      <c r="AJ150" s="266"/>
      <c r="AK150" s="132"/>
      <c r="AL150" s="274"/>
      <c r="AM150" s="275"/>
      <c r="AN150" s="276" t="s">
        <v>126</v>
      </c>
      <c r="AO150" s="270">
        <v>1</v>
      </c>
      <c r="AP150" s="271"/>
      <c r="AQ150" s="133"/>
    </row>
    <row r="151" spans="11:43" ht="22.5" x14ac:dyDescent="0.15">
      <c r="K151" s="263"/>
      <c r="L151" s="254"/>
      <c r="M151" s="254"/>
      <c r="N151" s="253"/>
      <c r="O151" s="253"/>
      <c r="P151" s="253"/>
      <c r="Q151" s="274"/>
      <c r="R151" s="269" t="s">
        <v>126</v>
      </c>
      <c r="S151" s="270">
        <v>2</v>
      </c>
      <c r="T151" s="271"/>
      <c r="U151" s="254"/>
      <c r="V151" s="254"/>
      <c r="W151" s="132"/>
      <c r="X151" s="132"/>
      <c r="Y151" s="132"/>
      <c r="Z151" s="132"/>
      <c r="AA151" s="132"/>
      <c r="AB151" s="132"/>
      <c r="AC151" s="132"/>
      <c r="AD151" s="132"/>
      <c r="AE151" s="132"/>
      <c r="AF151" s="132"/>
      <c r="AG151" s="132"/>
      <c r="AH151" s="132"/>
      <c r="AI151" s="266"/>
      <c r="AJ151" s="266"/>
      <c r="AK151" s="132"/>
      <c r="AL151" s="277" t="s">
        <v>129</v>
      </c>
      <c r="AM151" s="283"/>
      <c r="AN151" s="278" t="s">
        <v>130</v>
      </c>
      <c r="AO151" s="279" t="s">
        <v>131</v>
      </c>
      <c r="AP151" s="280" t="s">
        <v>132</v>
      </c>
      <c r="AQ151" s="133"/>
    </row>
    <row r="152" spans="11:43" x14ac:dyDescent="0.15">
      <c r="K152" s="263"/>
      <c r="L152" s="254"/>
      <c r="M152" s="254"/>
      <c r="N152" s="253"/>
      <c r="O152" s="253"/>
      <c r="P152" s="253"/>
      <c r="Q152" s="277" t="s">
        <v>129</v>
      </c>
      <c r="R152" s="278" t="s">
        <v>130</v>
      </c>
      <c r="S152" s="279" t="s">
        <v>131</v>
      </c>
      <c r="T152" s="280" t="s">
        <v>132</v>
      </c>
      <c r="U152" s="310"/>
      <c r="V152" s="254"/>
      <c r="W152" s="132"/>
      <c r="X152" s="132"/>
      <c r="Y152" s="132"/>
      <c r="Z152" s="132"/>
      <c r="AA152" s="132"/>
      <c r="AB152" s="132"/>
      <c r="AC152" s="132"/>
      <c r="AD152" s="132"/>
      <c r="AE152" s="132"/>
      <c r="AF152" s="132"/>
      <c r="AG152" s="132"/>
      <c r="AH152" s="132"/>
      <c r="AI152" s="266"/>
      <c r="AJ152" s="266"/>
      <c r="AK152" s="132"/>
      <c r="AL152" s="285">
        <v>5</v>
      </c>
      <c r="AM152" s="164"/>
      <c r="AN152" s="164">
        <f>COUNTIF(AG$33,AL152)</f>
        <v>0</v>
      </c>
      <c r="AO152" s="286">
        <f>IF(AN152&gt;AO150,AO150,AN152)</f>
        <v>0</v>
      </c>
      <c r="AP152" s="287">
        <f>AO$150-SUM(AO$152:AO152)</f>
        <v>1</v>
      </c>
      <c r="AQ152" s="133"/>
    </row>
    <row r="153" spans="11:43" x14ac:dyDescent="0.15">
      <c r="K153" s="263"/>
      <c r="L153" s="254"/>
      <c r="M153" s="254"/>
      <c r="N153" s="253"/>
      <c r="O153" s="253"/>
      <c r="P153" s="253"/>
      <c r="Q153" s="285">
        <v>5</v>
      </c>
      <c r="R153" s="164">
        <f>COUNTIF(J$19:J$20,Q153)</f>
        <v>0</v>
      </c>
      <c r="S153" s="286">
        <f>IF(R153&gt;S151,S151,R153)</f>
        <v>0</v>
      </c>
      <c r="T153" s="287">
        <f>S$151-SUM(S$153:S153)</f>
        <v>2</v>
      </c>
      <c r="U153" s="311"/>
      <c r="V153" s="254"/>
      <c r="W153" s="132"/>
      <c r="X153" s="132"/>
      <c r="Y153" s="132"/>
      <c r="Z153" s="132"/>
      <c r="AA153" s="132"/>
      <c r="AB153" s="132"/>
      <c r="AC153" s="132"/>
      <c r="AD153" s="132"/>
      <c r="AE153" s="132"/>
      <c r="AF153" s="132"/>
      <c r="AG153" s="132"/>
      <c r="AH153" s="132"/>
      <c r="AI153" s="266"/>
      <c r="AJ153" s="266"/>
      <c r="AK153" s="132"/>
      <c r="AL153" s="285">
        <v>4</v>
      </c>
      <c r="AM153" s="164"/>
      <c r="AN153" s="164">
        <f>COUNTIF(AG$33,AL153)</f>
        <v>0</v>
      </c>
      <c r="AO153" s="286">
        <f>IF(AP152&gt;0,IF(AN153&gt;AP152,AP152,AN153),0)</f>
        <v>0</v>
      </c>
      <c r="AP153" s="287">
        <f>AO$150-SUM(AO$152:AO153)</f>
        <v>1</v>
      </c>
      <c r="AQ153" s="133"/>
    </row>
    <row r="154" spans="11:43" x14ac:dyDescent="0.15">
      <c r="K154" s="263"/>
      <c r="L154" s="254"/>
      <c r="M154" s="254"/>
      <c r="N154" s="253"/>
      <c r="O154" s="253"/>
      <c r="P154" s="253"/>
      <c r="Q154" s="285">
        <v>4</v>
      </c>
      <c r="R154" s="164">
        <f>COUNTIF(J$19:J$20,Q154)</f>
        <v>0</v>
      </c>
      <c r="S154" s="286">
        <f>IF(T153&gt;0,IF(R154&gt;T153,T153,R154),0)</f>
        <v>0</v>
      </c>
      <c r="T154" s="287">
        <f>S$151-SUM(S$153:S154)</f>
        <v>2</v>
      </c>
      <c r="U154" s="311"/>
      <c r="V154" s="254"/>
      <c r="W154" s="132"/>
      <c r="X154" s="132"/>
      <c r="Y154" s="132"/>
      <c r="Z154" s="132"/>
      <c r="AA154" s="132"/>
      <c r="AB154" s="132"/>
      <c r="AC154" s="132"/>
      <c r="AD154" s="132"/>
      <c r="AE154" s="132"/>
      <c r="AF154" s="132"/>
      <c r="AG154" s="132"/>
      <c r="AH154" s="132"/>
      <c r="AI154" s="266"/>
      <c r="AJ154" s="266"/>
      <c r="AK154" s="132"/>
      <c r="AL154" s="285">
        <v>3</v>
      </c>
      <c r="AM154" s="164"/>
      <c r="AN154" s="164">
        <f>COUNTIF(AG$33,AL154)</f>
        <v>0</v>
      </c>
      <c r="AO154" s="286">
        <f>IF(AP153&gt;0,IF(AN154&gt;AP153,AP153,AN154),0)</f>
        <v>0</v>
      </c>
      <c r="AP154" s="287">
        <f>AO$150-SUM(AO$152:AO154)</f>
        <v>1</v>
      </c>
      <c r="AQ154" s="133"/>
    </row>
    <row r="155" spans="11:43" x14ac:dyDescent="0.15">
      <c r="K155" s="263"/>
      <c r="L155" s="254"/>
      <c r="M155" s="254"/>
      <c r="N155" s="253"/>
      <c r="O155" s="253"/>
      <c r="P155" s="253"/>
      <c r="Q155" s="285">
        <v>3</v>
      </c>
      <c r="R155" s="164">
        <f>COUNTIF(J$19:J$20,Q155)</f>
        <v>0</v>
      </c>
      <c r="S155" s="286">
        <f>IF(T154&gt;0,IF(R155&gt;T154,T154,R155),0)</f>
        <v>0</v>
      </c>
      <c r="T155" s="287">
        <f>S$151-SUM(S$153:S155)</f>
        <v>2</v>
      </c>
      <c r="U155" s="311"/>
      <c r="V155" s="254"/>
      <c r="W155" s="132"/>
      <c r="X155" s="132"/>
      <c r="Y155" s="132"/>
      <c r="Z155" s="132"/>
      <c r="AA155" s="132"/>
      <c r="AB155" s="132"/>
      <c r="AC155" s="132"/>
      <c r="AD155" s="132"/>
      <c r="AE155" s="132"/>
      <c r="AF155" s="132"/>
      <c r="AG155" s="132"/>
      <c r="AH155" s="132"/>
      <c r="AI155" s="266"/>
      <c r="AJ155" s="266"/>
      <c r="AK155" s="132"/>
      <c r="AL155" s="285">
        <v>2</v>
      </c>
      <c r="AM155" s="164"/>
      <c r="AN155" s="164">
        <f>COUNTIF(AG$33,AL155)</f>
        <v>0</v>
      </c>
      <c r="AO155" s="286">
        <f>IF(AP154&gt;0,IF(AN155&gt;AP154,AP154,AN155),0)</f>
        <v>0</v>
      </c>
      <c r="AP155" s="287">
        <f>AO$150-SUM(AO$152:AO155)</f>
        <v>1</v>
      </c>
      <c r="AQ155" s="133"/>
    </row>
    <row r="156" spans="11:43" x14ac:dyDescent="0.15">
      <c r="K156" s="263"/>
      <c r="L156" s="254"/>
      <c r="M156" s="254"/>
      <c r="N156" s="253"/>
      <c r="O156" s="253"/>
      <c r="P156" s="253"/>
      <c r="Q156" s="285">
        <v>2</v>
      </c>
      <c r="R156" s="164">
        <f>COUNTIF(J$19:J$20,Q156)</f>
        <v>0</v>
      </c>
      <c r="S156" s="286">
        <f>IF(T155&gt;0,IF(R156&gt;T155,T155,R156),0)</f>
        <v>0</v>
      </c>
      <c r="T156" s="287">
        <f>S$151-SUM(S$153:S156)</f>
        <v>2</v>
      </c>
      <c r="U156" s="311"/>
      <c r="V156" s="254"/>
      <c r="W156" s="132"/>
      <c r="X156" s="132"/>
      <c r="Y156" s="132"/>
      <c r="Z156" s="132"/>
      <c r="AA156" s="132"/>
      <c r="AB156" s="132"/>
      <c r="AC156" s="132"/>
      <c r="AD156" s="132"/>
      <c r="AE156" s="132"/>
      <c r="AF156" s="132"/>
      <c r="AG156" s="132"/>
      <c r="AH156" s="132"/>
      <c r="AI156" s="266"/>
      <c r="AJ156" s="266"/>
      <c r="AK156" s="132"/>
      <c r="AL156" s="285">
        <v>0</v>
      </c>
      <c r="AM156" s="164"/>
      <c r="AN156" s="164">
        <f>COUNTIF(AG$33,AL156)</f>
        <v>0</v>
      </c>
      <c r="AO156" s="286">
        <f>IF(AP155&gt;0,IF(AN156&gt;AP155,AP155,AN156),0)</f>
        <v>0</v>
      </c>
      <c r="AP156" s="287">
        <f>AO$150-SUM(AO$152:AO156)</f>
        <v>1</v>
      </c>
      <c r="AQ156" s="133"/>
    </row>
    <row r="157" spans="11:43" x14ac:dyDescent="0.15">
      <c r="K157" s="263"/>
      <c r="L157" s="254"/>
      <c r="M157" s="254"/>
      <c r="N157" s="253"/>
      <c r="O157" s="253"/>
      <c r="P157" s="253"/>
      <c r="Q157" s="285">
        <v>0</v>
      </c>
      <c r="R157" s="164">
        <f>COUNTIF(J$19:J$20,Q157)</f>
        <v>0</v>
      </c>
      <c r="S157" s="286">
        <f>IF(T156&gt;0,IF(R157&gt;T156,T156,R157),0)</f>
        <v>0</v>
      </c>
      <c r="T157" s="287">
        <f>S$151-SUM(S$153:S157)</f>
        <v>2</v>
      </c>
      <c r="U157" s="311"/>
      <c r="V157" s="254"/>
      <c r="W157" s="132"/>
      <c r="X157" s="132"/>
      <c r="Y157" s="132"/>
      <c r="Z157" s="132"/>
      <c r="AA157" s="132"/>
      <c r="AB157" s="132"/>
      <c r="AC157" s="132"/>
      <c r="AD157" s="132"/>
      <c r="AE157" s="132"/>
      <c r="AF157" s="132"/>
      <c r="AG157" s="132"/>
      <c r="AH157" s="132"/>
      <c r="AI157" s="266"/>
      <c r="AJ157" s="266"/>
      <c r="AK157" s="132"/>
      <c r="AL157" s="290" t="s">
        <v>501</v>
      </c>
      <c r="AM157" s="278"/>
      <c r="AN157" s="291">
        <f>SUM(AN152:AN156)</f>
        <v>0</v>
      </c>
      <c r="AO157" s="292">
        <f>SUM(AO152:AO156)</f>
        <v>0</v>
      </c>
      <c r="AP157" s="293"/>
      <c r="AQ157" s="133"/>
    </row>
    <row r="158" spans="11:43" x14ac:dyDescent="0.15">
      <c r="K158" s="263"/>
      <c r="L158" s="254"/>
      <c r="M158" s="254"/>
      <c r="N158" s="253"/>
      <c r="O158" s="253"/>
      <c r="P158" s="253"/>
      <c r="Q158" s="290" t="s">
        <v>501</v>
      </c>
      <c r="R158" s="291">
        <f>SUM(R153:R157)</f>
        <v>0</v>
      </c>
      <c r="S158" s="292">
        <f>SUM(S153:S157)</f>
        <v>0</v>
      </c>
      <c r="T158" s="293"/>
      <c r="U158" s="311"/>
      <c r="V158" s="254"/>
      <c r="W158" s="132"/>
      <c r="X158" s="132"/>
      <c r="Y158" s="132"/>
      <c r="Z158" s="132"/>
      <c r="AA158" s="132"/>
      <c r="AB158" s="132"/>
      <c r="AC158" s="132"/>
      <c r="AD158" s="132"/>
      <c r="AE158" s="132"/>
      <c r="AF158" s="132"/>
      <c r="AG158" s="132"/>
      <c r="AH158" s="132"/>
      <c r="AI158" s="266"/>
      <c r="AJ158" s="266"/>
      <c r="AK158" s="132"/>
      <c r="AL158" s="294"/>
      <c r="AM158" s="300"/>
      <c r="AN158" s="295"/>
      <c r="AO158" s="296" t="s">
        <v>136</v>
      </c>
      <c r="AP158" s="297">
        <f>AL152*AO152+AL153*AO153+AL154*AO154+AL155*AO155+AL156*AO156</f>
        <v>0</v>
      </c>
      <c r="AQ158" s="133"/>
    </row>
    <row r="159" spans="11:43" x14ac:dyDescent="0.15">
      <c r="K159" s="263"/>
      <c r="L159" s="254"/>
      <c r="M159" s="254"/>
      <c r="N159" s="253"/>
      <c r="O159" s="253"/>
      <c r="P159" s="253"/>
      <c r="Q159" s="294"/>
      <c r="R159" s="295"/>
      <c r="S159" s="296" t="s">
        <v>136</v>
      </c>
      <c r="T159" s="297">
        <f>Q153*S153+Q154*S154+Q155*S155+Q156*S156+Q157*S157</f>
        <v>0</v>
      </c>
      <c r="U159" s="254"/>
      <c r="V159" s="254"/>
      <c r="W159" s="132"/>
      <c r="X159" s="132"/>
      <c r="Y159" s="132"/>
      <c r="Z159" s="132"/>
      <c r="AA159" s="132"/>
      <c r="AB159" s="132"/>
      <c r="AC159" s="132"/>
      <c r="AD159" s="132"/>
      <c r="AE159" s="132"/>
      <c r="AF159" s="132"/>
      <c r="AG159" s="132"/>
      <c r="AH159" s="132"/>
      <c r="AI159" s="266"/>
      <c r="AJ159" s="266"/>
      <c r="AK159" s="132"/>
      <c r="AL159" s="301"/>
      <c r="AM159" s="307"/>
      <c r="AN159" s="302"/>
      <c r="AO159" s="303" t="s">
        <v>138</v>
      </c>
      <c r="AP159" s="304">
        <f>SUM(AO152:AO154)</f>
        <v>0</v>
      </c>
      <c r="AQ159" s="133"/>
    </row>
    <row r="160" spans="11:43" x14ac:dyDescent="0.15">
      <c r="K160" s="263"/>
      <c r="L160" s="254"/>
      <c r="M160" s="254"/>
      <c r="N160" s="253"/>
      <c r="O160" s="253"/>
      <c r="P160" s="253"/>
      <c r="Q160" s="301"/>
      <c r="R160" s="302"/>
      <c r="S160" s="303" t="s">
        <v>138</v>
      </c>
      <c r="T160" s="304">
        <f>SUM(S153:S155)</f>
        <v>0</v>
      </c>
      <c r="U160" s="254"/>
      <c r="V160" s="254"/>
      <c r="W160" s="132"/>
      <c r="X160" s="132"/>
      <c r="Y160" s="132"/>
      <c r="Z160" s="132"/>
      <c r="AA160" s="132"/>
      <c r="AB160" s="132"/>
      <c r="AC160" s="132"/>
      <c r="AD160" s="132"/>
      <c r="AE160" s="132"/>
      <c r="AF160" s="132"/>
      <c r="AG160" s="132"/>
      <c r="AH160" s="132"/>
      <c r="AI160" s="266"/>
      <c r="AJ160" s="266"/>
      <c r="AK160" s="132"/>
      <c r="AL160" s="132"/>
      <c r="AM160" s="132"/>
      <c r="AN160" s="132"/>
      <c r="AO160" s="132"/>
      <c r="AP160" s="132"/>
      <c r="AQ160" s="133"/>
    </row>
    <row r="161" spans="11:43" x14ac:dyDescent="0.15">
      <c r="K161" s="263"/>
      <c r="L161" s="254"/>
      <c r="M161" s="254"/>
      <c r="N161" s="253"/>
      <c r="O161" s="253"/>
      <c r="P161" s="253"/>
      <c r="Q161" s="254"/>
      <c r="R161" s="254"/>
      <c r="S161" s="254"/>
      <c r="T161" s="254"/>
      <c r="U161" s="254"/>
      <c r="V161" s="254"/>
      <c r="W161" s="132"/>
      <c r="X161" s="132"/>
      <c r="Y161" s="132"/>
      <c r="Z161" s="132"/>
      <c r="AA161" s="132"/>
      <c r="AB161" s="132"/>
      <c r="AC161" s="132"/>
      <c r="AD161" s="132"/>
      <c r="AE161" s="132"/>
      <c r="AF161" s="132"/>
      <c r="AG161" s="132"/>
      <c r="AH161" s="132"/>
      <c r="AI161" s="266"/>
      <c r="AJ161" s="266"/>
      <c r="AK161" s="132"/>
      <c r="AL161" s="264" t="s">
        <v>151</v>
      </c>
      <c r="AM161" s="264"/>
      <c r="AN161" s="254"/>
      <c r="AO161" s="254"/>
      <c r="AP161" s="254"/>
      <c r="AQ161" s="133"/>
    </row>
    <row r="162" spans="11:43" x14ac:dyDescent="0.15">
      <c r="K162" s="263"/>
      <c r="L162" s="254"/>
      <c r="M162" s="254"/>
      <c r="N162" s="253"/>
      <c r="O162" s="253"/>
      <c r="P162" s="253"/>
      <c r="Q162" s="264" t="s">
        <v>152</v>
      </c>
      <c r="R162" s="254"/>
      <c r="S162" s="254"/>
      <c r="T162" s="254"/>
      <c r="U162" s="254"/>
      <c r="V162" s="254"/>
      <c r="W162" s="132"/>
      <c r="X162" s="132"/>
      <c r="Y162" s="132"/>
      <c r="Z162" s="132"/>
      <c r="AA162" s="132"/>
      <c r="AB162" s="132"/>
      <c r="AC162" s="132"/>
      <c r="AD162" s="132"/>
      <c r="AE162" s="132"/>
      <c r="AF162" s="132"/>
      <c r="AG162" s="132"/>
      <c r="AH162" s="132"/>
      <c r="AI162" s="266"/>
      <c r="AJ162" s="266"/>
      <c r="AK162" s="132"/>
      <c r="AL162" s="274"/>
      <c r="AM162" s="275"/>
      <c r="AN162" s="276" t="s">
        <v>126</v>
      </c>
      <c r="AO162" s="270">
        <v>2</v>
      </c>
      <c r="AP162" s="271"/>
      <c r="AQ162" s="133"/>
    </row>
    <row r="163" spans="11:43" ht="22.5" x14ac:dyDescent="0.15">
      <c r="K163" s="263"/>
      <c r="L163" s="254"/>
      <c r="M163" s="254"/>
      <c r="N163" s="253"/>
      <c r="O163" s="253"/>
      <c r="P163" s="253"/>
      <c r="Q163" s="274"/>
      <c r="R163" s="269" t="s">
        <v>126</v>
      </c>
      <c r="S163" s="270">
        <v>6</v>
      </c>
      <c r="T163" s="271"/>
      <c r="U163" s="254"/>
      <c r="V163" s="254"/>
      <c r="W163" s="132"/>
      <c r="X163" s="132"/>
      <c r="Y163" s="132"/>
      <c r="Z163" s="132"/>
      <c r="AA163" s="132"/>
      <c r="AB163" s="132"/>
      <c r="AC163" s="132"/>
      <c r="AD163" s="132"/>
      <c r="AE163" s="132"/>
      <c r="AF163" s="132"/>
      <c r="AG163" s="132"/>
      <c r="AH163" s="132"/>
      <c r="AI163" s="266"/>
      <c r="AJ163" s="266"/>
      <c r="AK163" s="132"/>
      <c r="AL163" s="277" t="s">
        <v>129</v>
      </c>
      <c r="AM163" s="283"/>
      <c r="AN163" s="278" t="s">
        <v>130</v>
      </c>
      <c r="AO163" s="279" t="s">
        <v>131</v>
      </c>
      <c r="AP163" s="280" t="s">
        <v>132</v>
      </c>
      <c r="AQ163" s="133"/>
    </row>
    <row r="164" spans="11:43" x14ac:dyDescent="0.15">
      <c r="K164" s="263"/>
      <c r="L164" s="254"/>
      <c r="M164" s="254"/>
      <c r="N164" s="253"/>
      <c r="O164" s="253"/>
      <c r="P164" s="253"/>
      <c r="Q164" s="277" t="s">
        <v>129</v>
      </c>
      <c r="R164" s="278" t="s">
        <v>130</v>
      </c>
      <c r="S164" s="279" t="s">
        <v>131</v>
      </c>
      <c r="T164" s="280" t="s">
        <v>132</v>
      </c>
      <c r="U164" s="254"/>
      <c r="V164" s="254"/>
      <c r="W164" s="132"/>
      <c r="X164" s="132"/>
      <c r="Y164" s="132"/>
      <c r="Z164" s="132"/>
      <c r="AA164" s="132"/>
      <c r="AB164" s="132"/>
      <c r="AC164" s="132"/>
      <c r="AD164" s="132"/>
      <c r="AE164" s="132"/>
      <c r="AF164" s="132"/>
      <c r="AG164" s="132"/>
      <c r="AH164" s="132"/>
      <c r="AI164" s="266"/>
      <c r="AJ164" s="266"/>
      <c r="AK164" s="132"/>
      <c r="AL164" s="285">
        <v>5</v>
      </c>
      <c r="AM164" s="164"/>
      <c r="AN164" s="164">
        <f>COUNTIF(AG$34:AG$37,AL164)</f>
        <v>0</v>
      </c>
      <c r="AO164" s="286">
        <f>IF(AN164&gt;AO162,AO162,AN164)</f>
        <v>0</v>
      </c>
      <c r="AP164" s="287">
        <f>AO$162-SUM(AO$164:AO164)</f>
        <v>2</v>
      </c>
      <c r="AQ164" s="133"/>
    </row>
    <row r="165" spans="11:43" x14ac:dyDescent="0.15">
      <c r="K165" s="263"/>
      <c r="L165" s="254"/>
      <c r="M165" s="254"/>
      <c r="N165" s="253"/>
      <c r="O165" s="253"/>
      <c r="P165" s="253"/>
      <c r="Q165" s="285">
        <v>5</v>
      </c>
      <c r="R165" s="164">
        <f>COUNTIF(J$21:J$26,Q165)</f>
        <v>0</v>
      </c>
      <c r="S165" s="286">
        <f>IF(R165&gt;S163,S163,R165)</f>
        <v>0</v>
      </c>
      <c r="T165" s="287">
        <f>S$163-SUM(S$165:S165)</f>
        <v>6</v>
      </c>
      <c r="U165" s="254"/>
      <c r="V165" s="254"/>
      <c r="W165" s="132"/>
      <c r="X165" s="132"/>
      <c r="Y165" s="132"/>
      <c r="Z165" s="132"/>
      <c r="AA165" s="132"/>
      <c r="AB165" s="132"/>
      <c r="AC165" s="132"/>
      <c r="AD165" s="132"/>
      <c r="AE165" s="132"/>
      <c r="AF165" s="132"/>
      <c r="AG165" s="132"/>
      <c r="AH165" s="132"/>
      <c r="AI165" s="266"/>
      <c r="AJ165" s="266"/>
      <c r="AK165" s="132"/>
      <c r="AL165" s="285">
        <v>4</v>
      </c>
      <c r="AM165" s="164"/>
      <c r="AN165" s="164">
        <f>COUNTIF(AG$34:AG$37,AL165)</f>
        <v>0</v>
      </c>
      <c r="AO165" s="286">
        <f>IF(AP164&gt;0,IF(AN165&gt;AP164,AP164,AN165),0)</f>
        <v>0</v>
      </c>
      <c r="AP165" s="287">
        <f>AO$162-SUM(AO$164:AO165)</f>
        <v>2</v>
      </c>
      <c r="AQ165" s="133"/>
    </row>
    <row r="166" spans="11:43" x14ac:dyDescent="0.15">
      <c r="K166" s="263"/>
      <c r="L166" s="254"/>
      <c r="M166" s="254"/>
      <c r="N166" s="253"/>
      <c r="O166" s="253"/>
      <c r="P166" s="253"/>
      <c r="Q166" s="285">
        <v>4</v>
      </c>
      <c r="R166" s="164">
        <f>COUNTIF(J$21:J$26,Q166)</f>
        <v>0</v>
      </c>
      <c r="S166" s="286">
        <f>IF(T165&gt;0,IF(R166&gt;T165,T165,R166),0)</f>
        <v>0</v>
      </c>
      <c r="T166" s="287">
        <f>S$163-SUM(S$165:S166)</f>
        <v>6</v>
      </c>
      <c r="U166" s="254"/>
      <c r="V166" s="254"/>
      <c r="W166" s="132"/>
      <c r="X166" s="132"/>
      <c r="Y166" s="132"/>
      <c r="Z166" s="132"/>
      <c r="AA166" s="132"/>
      <c r="AB166" s="132"/>
      <c r="AC166" s="132"/>
      <c r="AD166" s="132"/>
      <c r="AE166" s="132"/>
      <c r="AF166" s="132"/>
      <c r="AG166" s="132"/>
      <c r="AH166" s="132"/>
      <c r="AI166" s="266"/>
      <c r="AJ166" s="266"/>
      <c r="AK166" s="132"/>
      <c r="AL166" s="285">
        <v>3</v>
      </c>
      <c r="AM166" s="164"/>
      <c r="AN166" s="164">
        <f>COUNTIF(AG$34:AG$37,AL166)</f>
        <v>0</v>
      </c>
      <c r="AO166" s="286">
        <f>IF(AP165&gt;0,IF(AN166&gt;AP165,AP165,AN166),0)</f>
        <v>0</v>
      </c>
      <c r="AP166" s="287">
        <f>AO$162-SUM(AO$164:AO166)</f>
        <v>2</v>
      </c>
      <c r="AQ166" s="133"/>
    </row>
    <row r="167" spans="11:43" x14ac:dyDescent="0.15">
      <c r="K167" s="263"/>
      <c r="L167" s="254"/>
      <c r="M167" s="254"/>
      <c r="N167" s="253"/>
      <c r="O167" s="253"/>
      <c r="P167" s="253"/>
      <c r="Q167" s="285">
        <v>3</v>
      </c>
      <c r="R167" s="164">
        <f>COUNTIF(J$21:J$26,Q167)</f>
        <v>0</v>
      </c>
      <c r="S167" s="286">
        <f>IF(T166&gt;0,IF(R167&gt;T166,T166,R167),0)</f>
        <v>0</v>
      </c>
      <c r="T167" s="287">
        <f>S$163-SUM(S$165:S167)</f>
        <v>6</v>
      </c>
      <c r="U167" s="254"/>
      <c r="V167" s="254"/>
      <c r="W167" s="132"/>
      <c r="X167" s="132"/>
      <c r="Y167" s="132"/>
      <c r="Z167" s="132"/>
      <c r="AA167" s="132"/>
      <c r="AB167" s="132"/>
      <c r="AC167" s="132"/>
      <c r="AD167" s="132"/>
      <c r="AE167" s="132"/>
      <c r="AF167" s="132"/>
      <c r="AG167" s="132"/>
      <c r="AH167" s="132"/>
      <c r="AI167" s="266"/>
      <c r="AJ167" s="266"/>
      <c r="AK167" s="132"/>
      <c r="AL167" s="285">
        <v>2</v>
      </c>
      <c r="AM167" s="164"/>
      <c r="AN167" s="164">
        <f>COUNTIF(AG$34:AG$34,AL167)</f>
        <v>0</v>
      </c>
      <c r="AO167" s="286">
        <f>IF(AP166&gt;0,IF(AN167&gt;AP166,AP166,AN167),0)</f>
        <v>0</v>
      </c>
      <c r="AP167" s="287">
        <f>AO$162-SUM(AO$164:AO167)</f>
        <v>2</v>
      </c>
      <c r="AQ167" s="133"/>
    </row>
    <row r="168" spans="11:43" x14ac:dyDescent="0.15">
      <c r="K168" s="263"/>
      <c r="L168" s="254"/>
      <c r="M168" s="254"/>
      <c r="N168" s="253"/>
      <c r="O168" s="253"/>
      <c r="P168" s="253"/>
      <c r="Q168" s="285">
        <v>2</v>
      </c>
      <c r="R168" s="164">
        <f>COUNTIF(J$21:J$26,Q168)</f>
        <v>0</v>
      </c>
      <c r="S168" s="286">
        <f>IF(T167&gt;0,IF(R168&gt;T167,T167,R168),0)</f>
        <v>0</v>
      </c>
      <c r="T168" s="287">
        <f>S$163-SUM(S$165:S168)</f>
        <v>6</v>
      </c>
      <c r="U168" s="254"/>
      <c r="V168" s="254"/>
      <c r="W168" s="132"/>
      <c r="X168" s="132"/>
      <c r="Y168" s="132"/>
      <c r="Z168" s="132"/>
      <c r="AA168" s="132"/>
      <c r="AB168" s="132"/>
      <c r="AC168" s="132"/>
      <c r="AD168" s="132"/>
      <c r="AE168" s="132"/>
      <c r="AF168" s="132"/>
      <c r="AG168" s="132"/>
      <c r="AH168" s="132"/>
      <c r="AI168" s="266"/>
      <c r="AJ168" s="266"/>
      <c r="AK168" s="132"/>
      <c r="AL168" s="285">
        <v>0</v>
      </c>
      <c r="AM168" s="164"/>
      <c r="AN168" s="164">
        <f>COUNTIF(AG$34:AG$37,AL168)</f>
        <v>0</v>
      </c>
      <c r="AO168" s="286">
        <f>IF(AP167&gt;0,IF(AN168&gt;AP167,AP167,AN168),0)</f>
        <v>0</v>
      </c>
      <c r="AP168" s="287">
        <f>AO$162-SUM(AO$164:AO168)</f>
        <v>2</v>
      </c>
      <c r="AQ168" s="133"/>
    </row>
    <row r="169" spans="11:43" x14ac:dyDescent="0.15">
      <c r="K169" s="263"/>
      <c r="L169" s="254"/>
      <c r="M169" s="254"/>
      <c r="N169" s="253"/>
      <c r="O169" s="253"/>
      <c r="P169" s="253"/>
      <c r="Q169" s="285">
        <v>0</v>
      </c>
      <c r="R169" s="164">
        <f>COUNTIF(J$21:J$26,Q169)</f>
        <v>0</v>
      </c>
      <c r="S169" s="286">
        <f>IF(T168&gt;0,IF(R169&gt;T168,T168,R169),0)</f>
        <v>0</v>
      </c>
      <c r="T169" s="287">
        <f>S$163-SUM(S$165:S169)</f>
        <v>6</v>
      </c>
      <c r="U169" s="254"/>
      <c r="V169" s="254"/>
      <c r="W169" s="132"/>
      <c r="X169" s="132"/>
      <c r="Y169" s="132"/>
      <c r="Z169" s="132"/>
      <c r="AA169" s="132"/>
      <c r="AB169" s="132"/>
      <c r="AC169" s="132"/>
      <c r="AD169" s="132"/>
      <c r="AE169" s="132"/>
      <c r="AF169" s="132"/>
      <c r="AG169" s="132"/>
      <c r="AH169" s="132"/>
      <c r="AI169" s="266"/>
      <c r="AJ169" s="266"/>
      <c r="AK169" s="132"/>
      <c r="AL169" s="290" t="s">
        <v>501</v>
      </c>
      <c r="AM169" s="278"/>
      <c r="AN169" s="291">
        <f>SUM(AN164:AN168)</f>
        <v>0</v>
      </c>
      <c r="AO169" s="292">
        <f>SUM(AO164:AO168)</f>
        <v>0</v>
      </c>
      <c r="AP169" s="293"/>
      <c r="AQ169" s="133"/>
    </row>
    <row r="170" spans="11:43" x14ac:dyDescent="0.15">
      <c r="K170" s="263"/>
      <c r="L170" s="254"/>
      <c r="M170" s="254"/>
      <c r="N170" s="253"/>
      <c r="O170" s="253"/>
      <c r="P170" s="253"/>
      <c r="Q170" s="290" t="s">
        <v>501</v>
      </c>
      <c r="R170" s="291">
        <f>SUM(R165:R169)</f>
        <v>0</v>
      </c>
      <c r="S170" s="292">
        <f>SUM(S165:S169)</f>
        <v>0</v>
      </c>
      <c r="T170" s="293"/>
      <c r="U170" s="254"/>
      <c r="V170" s="254"/>
      <c r="W170" s="132"/>
      <c r="X170" s="132"/>
      <c r="Y170" s="132"/>
      <c r="Z170" s="132"/>
      <c r="AA170" s="132"/>
      <c r="AB170" s="132"/>
      <c r="AC170" s="132"/>
      <c r="AD170" s="132"/>
      <c r="AE170" s="132"/>
      <c r="AF170" s="132"/>
      <c r="AG170" s="132"/>
      <c r="AH170" s="132"/>
      <c r="AI170" s="266"/>
      <c r="AJ170" s="266"/>
      <c r="AK170" s="132"/>
      <c r="AL170" s="294"/>
      <c r="AM170" s="300"/>
      <c r="AN170" s="295"/>
      <c r="AO170" s="296" t="s">
        <v>136</v>
      </c>
      <c r="AP170" s="297">
        <f>AL164*AO164+AL165*AO165+AL166*AO166+AL167*AO167+AL168*AO168</f>
        <v>0</v>
      </c>
      <c r="AQ170" s="133"/>
    </row>
    <row r="171" spans="11:43" x14ac:dyDescent="0.15">
      <c r="K171" s="263"/>
      <c r="L171" s="254"/>
      <c r="M171" s="254"/>
      <c r="N171" s="253"/>
      <c r="O171" s="253"/>
      <c r="P171" s="253"/>
      <c r="Q171" s="294"/>
      <c r="R171" s="295"/>
      <c r="S171" s="296" t="s">
        <v>136</v>
      </c>
      <c r="T171" s="297">
        <f>Q165*S165+Q166*S166+Q167*S167+Q168*S168+Q169*S169</f>
        <v>0</v>
      </c>
      <c r="U171" s="254"/>
      <c r="V171" s="254"/>
      <c r="W171" s="132"/>
      <c r="X171" s="132"/>
      <c r="Y171" s="132"/>
      <c r="Z171" s="132"/>
      <c r="AA171" s="132"/>
      <c r="AB171" s="132"/>
      <c r="AC171" s="132"/>
      <c r="AD171" s="132"/>
      <c r="AE171" s="132"/>
      <c r="AF171" s="132"/>
      <c r="AG171" s="132"/>
      <c r="AH171" s="132"/>
      <c r="AI171" s="266"/>
      <c r="AJ171" s="266"/>
      <c r="AK171" s="132"/>
      <c r="AL171" s="301"/>
      <c r="AM171" s="307"/>
      <c r="AN171" s="302"/>
      <c r="AO171" s="303" t="s">
        <v>138</v>
      </c>
      <c r="AP171" s="304">
        <f>SUM(AO164:AO166)</f>
        <v>0</v>
      </c>
      <c r="AQ171" s="133"/>
    </row>
    <row r="172" spans="11:43" x14ac:dyDescent="0.15">
      <c r="K172" s="263"/>
      <c r="L172" s="254"/>
      <c r="M172" s="254"/>
      <c r="N172" s="253"/>
      <c r="O172" s="253"/>
      <c r="P172" s="253"/>
      <c r="Q172" s="301"/>
      <c r="R172" s="302"/>
      <c r="S172" s="303" t="s">
        <v>138</v>
      </c>
      <c r="T172" s="304">
        <f>SUM(S165:S167)</f>
        <v>0</v>
      </c>
      <c r="U172" s="254"/>
      <c r="V172" s="254"/>
      <c r="W172" s="132"/>
      <c r="X172" s="132"/>
      <c r="Y172" s="132"/>
      <c r="Z172" s="132"/>
      <c r="AA172" s="132"/>
      <c r="AB172" s="132"/>
      <c r="AC172" s="132"/>
      <c r="AD172" s="132"/>
      <c r="AE172" s="132"/>
      <c r="AF172" s="132"/>
      <c r="AG172" s="132"/>
      <c r="AH172" s="132"/>
      <c r="AI172" s="266"/>
      <c r="AJ172" s="266"/>
      <c r="AK172" s="132"/>
      <c r="AL172" s="132"/>
      <c r="AM172" s="132"/>
      <c r="AN172" s="132"/>
      <c r="AO172" s="132"/>
      <c r="AP172" s="132"/>
      <c r="AQ172" s="133"/>
    </row>
    <row r="173" spans="11:43" x14ac:dyDescent="0.15">
      <c r="K173" s="263"/>
      <c r="L173" s="254"/>
      <c r="M173" s="254"/>
      <c r="N173" s="253"/>
      <c r="O173" s="253"/>
      <c r="P173" s="253"/>
      <c r="Q173" s="254"/>
      <c r="R173" s="254"/>
      <c r="S173" s="254"/>
      <c r="T173" s="254"/>
      <c r="U173" s="254"/>
      <c r="V173" s="254"/>
      <c r="W173" s="132"/>
      <c r="X173" s="132"/>
      <c r="Y173" s="132"/>
      <c r="Z173" s="132"/>
      <c r="AA173" s="132"/>
      <c r="AB173" s="132"/>
      <c r="AC173" s="132"/>
      <c r="AD173" s="132"/>
      <c r="AE173" s="132"/>
      <c r="AF173" s="132"/>
      <c r="AG173" s="132"/>
      <c r="AH173" s="132"/>
      <c r="AI173" s="266"/>
      <c r="AJ173" s="266"/>
      <c r="AK173" s="132"/>
      <c r="AL173" s="264" t="s">
        <v>153</v>
      </c>
      <c r="AM173" s="264"/>
      <c r="AN173" s="254"/>
      <c r="AO173" s="254"/>
      <c r="AP173" s="254"/>
      <c r="AQ173" s="133"/>
    </row>
    <row r="174" spans="11:43" x14ac:dyDescent="0.15">
      <c r="K174" s="263"/>
      <c r="L174" s="254"/>
      <c r="M174" s="254"/>
      <c r="N174" s="253"/>
      <c r="O174" s="253"/>
      <c r="P174" s="253"/>
      <c r="Q174" s="264" t="s">
        <v>154</v>
      </c>
      <c r="R174" s="254"/>
      <c r="S174" s="254"/>
      <c r="T174" s="254"/>
      <c r="U174" s="254"/>
      <c r="V174" s="254"/>
      <c r="W174" s="132"/>
      <c r="X174" s="312"/>
      <c r="Y174" s="132"/>
      <c r="Z174" s="132"/>
      <c r="AA174" s="132"/>
      <c r="AB174" s="132"/>
      <c r="AC174" s="132"/>
      <c r="AD174" s="132"/>
      <c r="AE174" s="132"/>
      <c r="AF174" s="132"/>
      <c r="AG174" s="132"/>
      <c r="AH174" s="132"/>
      <c r="AI174" s="266"/>
      <c r="AJ174" s="266"/>
      <c r="AK174" s="132"/>
      <c r="AL174" s="274"/>
      <c r="AM174" s="275"/>
      <c r="AN174" s="276" t="s">
        <v>126</v>
      </c>
      <c r="AO174" s="270">
        <v>1</v>
      </c>
      <c r="AP174" s="271"/>
      <c r="AQ174" s="133"/>
    </row>
    <row r="175" spans="11:43" ht="22.5" x14ac:dyDescent="0.15">
      <c r="K175" s="263"/>
      <c r="L175" s="254"/>
      <c r="M175" s="254"/>
      <c r="N175" s="253"/>
      <c r="O175" s="253"/>
      <c r="P175" s="253"/>
      <c r="Q175" s="274"/>
      <c r="R175" s="269" t="s">
        <v>155</v>
      </c>
      <c r="S175" s="313">
        <v>8</v>
      </c>
      <c r="T175" s="314"/>
      <c r="U175" s="315"/>
      <c r="V175" s="254"/>
      <c r="W175" s="132"/>
      <c r="X175" s="164"/>
      <c r="Y175" s="264"/>
      <c r="Z175" s="132"/>
      <c r="AA175" s="132"/>
      <c r="AB175" s="132"/>
      <c r="AC175" s="132"/>
      <c r="AD175" s="132"/>
      <c r="AE175" s="132"/>
      <c r="AF175" s="132"/>
      <c r="AG175" s="132"/>
      <c r="AH175" s="132"/>
      <c r="AI175" s="266"/>
      <c r="AJ175" s="266"/>
      <c r="AK175" s="132"/>
      <c r="AL175" s="277" t="s">
        <v>129</v>
      </c>
      <c r="AM175" s="283"/>
      <c r="AN175" s="278" t="s">
        <v>130</v>
      </c>
      <c r="AO175" s="279" t="s">
        <v>131</v>
      </c>
      <c r="AP175" s="280" t="s">
        <v>132</v>
      </c>
      <c r="AQ175" s="133"/>
    </row>
    <row r="176" spans="11:43" x14ac:dyDescent="0.15">
      <c r="K176" s="263"/>
      <c r="L176" s="254"/>
      <c r="M176" s="254"/>
      <c r="N176" s="253"/>
      <c r="O176" s="253"/>
      <c r="P176" s="253"/>
      <c r="Q176" s="277" t="s">
        <v>129</v>
      </c>
      <c r="R176" s="278" t="s">
        <v>130</v>
      </c>
      <c r="S176" s="279" t="s">
        <v>131</v>
      </c>
      <c r="T176" s="278" t="s">
        <v>132</v>
      </c>
      <c r="U176" s="316" t="s">
        <v>156</v>
      </c>
      <c r="V176" s="254"/>
      <c r="W176" s="132"/>
      <c r="X176" s="164"/>
      <c r="Y176" s="132"/>
      <c r="Z176" s="132"/>
      <c r="AA176" s="132"/>
      <c r="AB176" s="132"/>
      <c r="AC176" s="132"/>
      <c r="AD176" s="132"/>
      <c r="AE176" s="132"/>
      <c r="AF176" s="132"/>
      <c r="AG176" s="132"/>
      <c r="AH176" s="132"/>
      <c r="AI176" s="266"/>
      <c r="AJ176" s="266"/>
      <c r="AK176" s="132"/>
      <c r="AL176" s="285">
        <v>5</v>
      </c>
      <c r="AM176" s="164"/>
      <c r="AN176" s="164">
        <f>COUNTIF(AG$38:AG$39,AL176)</f>
        <v>0</v>
      </c>
      <c r="AO176" s="286">
        <f>IF(AN176&gt;AO174,AO174,AN176)</f>
        <v>0</v>
      </c>
      <c r="AP176" s="287">
        <f>AO$174-SUM(AO$176:AO176)</f>
        <v>1</v>
      </c>
      <c r="AQ176" s="133"/>
    </row>
    <row r="177" spans="11:43" x14ac:dyDescent="0.15">
      <c r="K177" s="263"/>
      <c r="L177" s="254"/>
      <c r="M177" s="254"/>
      <c r="N177" s="253"/>
      <c r="O177" s="253"/>
      <c r="P177" s="253"/>
      <c r="Q177" s="285">
        <v>5</v>
      </c>
      <c r="R177" s="164">
        <f>COUNTIF($J$27:$J$47,Q177)</f>
        <v>0</v>
      </c>
      <c r="S177" s="286">
        <f>IF(R177&gt;S175,S175,R177)</f>
        <v>0</v>
      </c>
      <c r="T177" s="164">
        <f>S$175-SUM(S$177:S177)</f>
        <v>8</v>
      </c>
      <c r="U177" s="317">
        <f>R177-S177</f>
        <v>0</v>
      </c>
      <c r="V177" s="254"/>
      <c r="W177" s="132"/>
      <c r="X177" s="164"/>
      <c r="Y177" s="132"/>
      <c r="Z177" s="132"/>
      <c r="AA177" s="132"/>
      <c r="AB177" s="132"/>
      <c r="AC177" s="132"/>
      <c r="AD177" s="132"/>
      <c r="AE177" s="132"/>
      <c r="AF177" s="132"/>
      <c r="AG177" s="132"/>
      <c r="AH177" s="132"/>
      <c r="AI177" s="266"/>
      <c r="AJ177" s="266"/>
      <c r="AK177" s="132"/>
      <c r="AL177" s="285">
        <v>4</v>
      </c>
      <c r="AM177" s="164"/>
      <c r="AN177" s="164">
        <f>COUNTIF(AG$38:AG$39,AL177)</f>
        <v>0</v>
      </c>
      <c r="AO177" s="286">
        <f>IF(AP176&gt;0,IF(AN177&gt;AP176,AP176,AN177),0)</f>
        <v>0</v>
      </c>
      <c r="AP177" s="287">
        <f>AO$174-SUM(AO$176:AO177)</f>
        <v>1</v>
      </c>
      <c r="AQ177" s="133"/>
    </row>
    <row r="178" spans="11:43" x14ac:dyDescent="0.15">
      <c r="K178" s="263"/>
      <c r="L178" s="254"/>
      <c r="M178" s="254"/>
      <c r="N178" s="253"/>
      <c r="O178" s="253"/>
      <c r="P178" s="253"/>
      <c r="Q178" s="285">
        <v>4</v>
      </c>
      <c r="R178" s="164">
        <f>COUNTIF($J$27:$J$47,Q178)</f>
        <v>0</v>
      </c>
      <c r="S178" s="286">
        <f>IF(T177&gt;0,IF(R178&gt;T177,T177,R178),0)</f>
        <v>0</v>
      </c>
      <c r="T178" s="164">
        <f>S$175-SUM(S$177:S178)</f>
        <v>8</v>
      </c>
      <c r="U178" s="317">
        <f>R178-S178</f>
        <v>0</v>
      </c>
      <c r="V178" s="254"/>
      <c r="W178" s="132"/>
      <c r="X178" s="164"/>
      <c r="Y178" s="132"/>
      <c r="Z178" s="132"/>
      <c r="AA178" s="132"/>
      <c r="AB178" s="132"/>
      <c r="AC178" s="132"/>
      <c r="AD178" s="132"/>
      <c r="AE178" s="132"/>
      <c r="AF178" s="132"/>
      <c r="AG178" s="132"/>
      <c r="AH178" s="132"/>
      <c r="AI178" s="266"/>
      <c r="AJ178" s="266"/>
      <c r="AK178" s="132"/>
      <c r="AL178" s="285">
        <v>3</v>
      </c>
      <c r="AM178" s="164"/>
      <c r="AN178" s="164">
        <f>COUNTIF(AG$38:AG$39,AL178)</f>
        <v>0</v>
      </c>
      <c r="AO178" s="286">
        <f>IF(AP177&gt;0,IF(AN178&gt;AP177,AP177,AN178),0)</f>
        <v>0</v>
      </c>
      <c r="AP178" s="287">
        <f>AO$174-SUM(AO$176:AO178)</f>
        <v>1</v>
      </c>
      <c r="AQ178" s="133"/>
    </row>
    <row r="179" spans="11:43" x14ac:dyDescent="0.15">
      <c r="K179" s="263"/>
      <c r="L179" s="254"/>
      <c r="M179" s="254"/>
      <c r="N179" s="253"/>
      <c r="O179" s="253"/>
      <c r="P179" s="253"/>
      <c r="Q179" s="285">
        <v>3</v>
      </c>
      <c r="R179" s="164">
        <f>COUNTIF($J$27:$J$47,Q179)</f>
        <v>0</v>
      </c>
      <c r="S179" s="286">
        <f>IF(T178&gt;0,IF(R179&gt;T178,T178,R179),0)</f>
        <v>0</v>
      </c>
      <c r="T179" s="164">
        <f>S$175-SUM(S$177:S179)</f>
        <v>8</v>
      </c>
      <c r="U179" s="317">
        <f>R179-S179</f>
        <v>0</v>
      </c>
      <c r="V179" s="254"/>
      <c r="W179" s="132"/>
      <c r="X179" s="164"/>
      <c r="Y179" s="132"/>
      <c r="Z179" s="132"/>
      <c r="AA179" s="132"/>
      <c r="AB179" s="132"/>
      <c r="AC179" s="132"/>
      <c r="AD179" s="132"/>
      <c r="AE179" s="132"/>
      <c r="AF179" s="132"/>
      <c r="AG179" s="132"/>
      <c r="AH179" s="132"/>
      <c r="AI179" s="266"/>
      <c r="AJ179" s="266"/>
      <c r="AK179" s="132"/>
      <c r="AL179" s="285">
        <v>2</v>
      </c>
      <c r="AM179" s="164"/>
      <c r="AN179" s="164">
        <f>COUNTIF(AG$38:AG$39,AL179)</f>
        <v>0</v>
      </c>
      <c r="AO179" s="286">
        <f>IF(AP178&gt;0,IF(AN179&gt;AP178,AP178,AN179),0)</f>
        <v>0</v>
      </c>
      <c r="AP179" s="287">
        <f>AO$174-SUM(AO$176:AO179)</f>
        <v>1</v>
      </c>
      <c r="AQ179" s="133"/>
    </row>
    <row r="180" spans="11:43" x14ac:dyDescent="0.15">
      <c r="K180" s="263"/>
      <c r="L180" s="254"/>
      <c r="M180" s="254"/>
      <c r="N180" s="253"/>
      <c r="O180" s="253"/>
      <c r="P180" s="253"/>
      <c r="Q180" s="285">
        <v>2</v>
      </c>
      <c r="R180" s="164">
        <f>COUNTIF($J$27:$J$47,Q180)</f>
        <v>0</v>
      </c>
      <c r="S180" s="286">
        <f>IF(T179&gt;0,IF(R180&gt;T179,T179,R180),0)</f>
        <v>0</v>
      </c>
      <c r="T180" s="164">
        <f>S$175-SUM(S$177:S180)</f>
        <v>8</v>
      </c>
      <c r="U180" s="317">
        <f>R180-S180</f>
        <v>0</v>
      </c>
      <c r="V180" s="254"/>
      <c r="W180" s="132"/>
      <c r="X180" s="132"/>
      <c r="Y180" s="132"/>
      <c r="Z180" s="132"/>
      <c r="AA180" s="132"/>
      <c r="AB180" s="132"/>
      <c r="AC180" s="132"/>
      <c r="AD180" s="132"/>
      <c r="AE180" s="132"/>
      <c r="AF180" s="132"/>
      <c r="AG180" s="132"/>
      <c r="AH180" s="132"/>
      <c r="AI180" s="266"/>
      <c r="AJ180" s="266"/>
      <c r="AK180" s="132"/>
      <c r="AL180" s="285">
        <v>0</v>
      </c>
      <c r="AM180" s="164"/>
      <c r="AN180" s="164">
        <f>COUNTIF(AG$38:AG$39,AL180)</f>
        <v>0</v>
      </c>
      <c r="AO180" s="286">
        <f>IF(AP179&gt;0,IF(AN180&gt;AP179,AP179,AN180),0)</f>
        <v>0</v>
      </c>
      <c r="AP180" s="287">
        <f>AO$174-SUM(AO$176:AO180)</f>
        <v>1</v>
      </c>
      <c r="AQ180" s="133"/>
    </row>
    <row r="181" spans="11:43" x14ac:dyDescent="0.15">
      <c r="K181" s="263"/>
      <c r="L181" s="254"/>
      <c r="M181" s="254"/>
      <c r="N181" s="253"/>
      <c r="O181" s="253"/>
      <c r="P181" s="253"/>
      <c r="Q181" s="285">
        <v>0</v>
      </c>
      <c r="R181" s="164">
        <f>COUNTIF($J$27:$J$47,Q181)</f>
        <v>0</v>
      </c>
      <c r="S181" s="286">
        <f>IF(T180&gt;0,IF(R181&gt;T180,T180,R181),0)</f>
        <v>0</v>
      </c>
      <c r="T181" s="164">
        <f>S$175-SUM(S$177:S181)</f>
        <v>8</v>
      </c>
      <c r="U181" s="317">
        <f>R181-S181</f>
        <v>0</v>
      </c>
      <c r="V181" s="254"/>
      <c r="W181" s="132"/>
      <c r="X181" s="132"/>
      <c r="Y181" s="132"/>
      <c r="Z181" s="132"/>
      <c r="AA181" s="132"/>
      <c r="AB181" s="132"/>
      <c r="AC181" s="132"/>
      <c r="AD181" s="132"/>
      <c r="AE181" s="132"/>
      <c r="AF181" s="132"/>
      <c r="AG181" s="132"/>
      <c r="AH181" s="132"/>
      <c r="AI181" s="266"/>
      <c r="AJ181" s="266"/>
      <c r="AK181" s="132"/>
      <c r="AL181" s="290" t="s">
        <v>502</v>
      </c>
      <c r="AM181" s="278"/>
      <c r="AN181" s="291">
        <f>SUM(AN176:AN180)</f>
        <v>0</v>
      </c>
      <c r="AO181" s="292">
        <f>SUM(AO176:AO180)</f>
        <v>0</v>
      </c>
      <c r="AP181" s="293"/>
      <c r="AQ181" s="133"/>
    </row>
    <row r="182" spans="11:43" x14ac:dyDescent="0.15">
      <c r="K182" s="263"/>
      <c r="L182" s="254"/>
      <c r="M182" s="254"/>
      <c r="N182" s="253"/>
      <c r="O182" s="253"/>
      <c r="P182" s="253"/>
      <c r="Q182" s="290" t="s">
        <v>502</v>
      </c>
      <c r="R182" s="291">
        <f>SUM(R177:R181)</f>
        <v>0</v>
      </c>
      <c r="S182" s="292">
        <f>SUM(S177:S181)</f>
        <v>0</v>
      </c>
      <c r="T182" s="318"/>
      <c r="U182" s="319">
        <f>SUM(U177:U181)</f>
        <v>0</v>
      </c>
      <c r="V182" s="254"/>
      <c r="W182" s="132"/>
      <c r="X182" s="132"/>
      <c r="Y182" s="132"/>
      <c r="Z182" s="132"/>
      <c r="AA182" s="132"/>
      <c r="AB182" s="132"/>
      <c r="AC182" s="132"/>
      <c r="AD182" s="132"/>
      <c r="AE182" s="132"/>
      <c r="AF182" s="132"/>
      <c r="AG182" s="132"/>
      <c r="AH182" s="132"/>
      <c r="AI182" s="266"/>
      <c r="AJ182" s="266"/>
      <c r="AK182" s="132"/>
      <c r="AL182" s="294"/>
      <c r="AM182" s="300"/>
      <c r="AN182" s="295"/>
      <c r="AO182" s="296" t="s">
        <v>136</v>
      </c>
      <c r="AP182" s="297">
        <f>AL176*AO176+AL177*AO177+AL178*AO178+AL179*AO179+AL180*AO180</f>
        <v>0</v>
      </c>
      <c r="AQ182" s="133"/>
    </row>
    <row r="183" spans="11:43" x14ac:dyDescent="0.15">
      <c r="K183" s="263"/>
      <c r="L183" s="254"/>
      <c r="M183" s="254"/>
      <c r="N183" s="253"/>
      <c r="O183" s="253"/>
      <c r="P183" s="253"/>
      <c r="Q183" s="294"/>
      <c r="R183" s="295"/>
      <c r="S183" s="296" t="s">
        <v>136</v>
      </c>
      <c r="T183" s="297">
        <f>Q177*S177+Q178*S178+Q179*S179+Q180*S180+Q181*S181</f>
        <v>0</v>
      </c>
      <c r="U183" s="254"/>
      <c r="V183" s="254"/>
      <c r="W183" s="132"/>
      <c r="X183" s="132"/>
      <c r="Y183" s="132"/>
      <c r="Z183" s="132"/>
      <c r="AA183" s="132"/>
      <c r="AB183" s="132"/>
      <c r="AC183" s="132"/>
      <c r="AD183" s="132"/>
      <c r="AE183" s="132"/>
      <c r="AF183" s="132"/>
      <c r="AG183" s="132"/>
      <c r="AH183" s="132"/>
      <c r="AI183" s="266"/>
      <c r="AJ183" s="266"/>
      <c r="AK183" s="132"/>
      <c r="AL183" s="301"/>
      <c r="AM183" s="307"/>
      <c r="AN183" s="302"/>
      <c r="AO183" s="303" t="s">
        <v>138</v>
      </c>
      <c r="AP183" s="304">
        <f>SUM(AO176:AO178)</f>
        <v>0</v>
      </c>
      <c r="AQ183" s="133"/>
    </row>
    <row r="184" spans="11:43" x14ac:dyDescent="0.15">
      <c r="K184" s="263"/>
      <c r="L184" s="254"/>
      <c r="M184" s="254"/>
      <c r="N184" s="253"/>
      <c r="O184" s="253"/>
      <c r="P184" s="253"/>
      <c r="Q184" s="301"/>
      <c r="R184" s="302"/>
      <c r="S184" s="303" t="s">
        <v>138</v>
      </c>
      <c r="T184" s="304">
        <f>SUM(S177:S179)</f>
        <v>0</v>
      </c>
      <c r="U184" s="254"/>
      <c r="V184" s="254"/>
      <c r="W184" s="132"/>
      <c r="X184" s="132"/>
      <c r="Y184" s="132"/>
      <c r="Z184" s="132"/>
      <c r="AA184" s="132"/>
      <c r="AB184" s="132"/>
      <c r="AC184" s="132"/>
      <c r="AD184" s="132"/>
      <c r="AE184" s="132"/>
      <c r="AF184" s="132"/>
      <c r="AG184" s="132"/>
      <c r="AH184" s="132"/>
      <c r="AI184" s="266"/>
      <c r="AJ184" s="266"/>
      <c r="AK184" s="132"/>
      <c r="AL184" s="132"/>
      <c r="AM184" s="132"/>
      <c r="AN184" s="132"/>
      <c r="AO184" s="132"/>
      <c r="AP184" s="132"/>
      <c r="AQ184" s="133"/>
    </row>
    <row r="185" spans="11:43" x14ac:dyDescent="0.15">
      <c r="K185" s="263"/>
      <c r="L185" s="254"/>
      <c r="M185" s="254"/>
      <c r="N185" s="253"/>
      <c r="O185" s="253"/>
      <c r="P185" s="253"/>
      <c r="Q185" s="254"/>
      <c r="R185" s="308"/>
      <c r="S185" s="320"/>
      <c r="T185" s="321"/>
      <c r="U185" s="254"/>
      <c r="V185" s="254"/>
      <c r="W185" s="132"/>
      <c r="X185" s="132"/>
      <c r="Y185" s="132"/>
      <c r="Z185" s="132"/>
      <c r="AA185" s="132"/>
      <c r="AB185" s="132"/>
      <c r="AC185" s="132"/>
      <c r="AD185" s="132"/>
      <c r="AE185" s="132"/>
      <c r="AF185" s="132"/>
      <c r="AG185" s="132"/>
      <c r="AH185" s="132"/>
      <c r="AI185" s="266"/>
      <c r="AJ185" s="266"/>
      <c r="AK185" s="132"/>
      <c r="AL185" s="264" t="s">
        <v>158</v>
      </c>
      <c r="AM185" s="264"/>
      <c r="AN185" s="254"/>
      <c r="AO185" s="254"/>
      <c r="AP185" s="254"/>
      <c r="AQ185" s="133"/>
    </row>
    <row r="186" spans="11:43" x14ac:dyDescent="0.15">
      <c r="K186" s="263"/>
      <c r="L186" s="254"/>
      <c r="M186" s="254"/>
      <c r="N186" s="253"/>
      <c r="O186" s="253"/>
      <c r="P186" s="253"/>
      <c r="Q186" s="264" t="s">
        <v>159</v>
      </c>
      <c r="R186" s="254"/>
      <c r="S186" s="254"/>
      <c r="T186" s="254"/>
      <c r="U186" s="254"/>
      <c r="V186" s="254"/>
      <c r="W186" s="132"/>
      <c r="X186" s="132"/>
      <c r="Y186" s="132"/>
      <c r="Z186" s="132"/>
      <c r="AA186" s="132"/>
      <c r="AB186" s="132"/>
      <c r="AC186" s="132"/>
      <c r="AD186" s="132"/>
      <c r="AE186" s="132"/>
      <c r="AF186" s="132"/>
      <c r="AG186" s="132"/>
      <c r="AH186" s="132"/>
      <c r="AI186" s="266"/>
      <c r="AJ186" s="266"/>
      <c r="AK186" s="132"/>
      <c r="AL186" s="274"/>
      <c r="AM186" s="275"/>
      <c r="AN186" s="276" t="s">
        <v>126</v>
      </c>
      <c r="AO186" s="270">
        <v>1</v>
      </c>
      <c r="AP186" s="271"/>
      <c r="AQ186" s="133"/>
    </row>
    <row r="187" spans="11:43" ht="22.5" x14ac:dyDescent="0.15">
      <c r="K187" s="263"/>
      <c r="L187" s="254"/>
      <c r="M187" s="254"/>
      <c r="N187" s="253"/>
      <c r="O187" s="253"/>
      <c r="P187" s="253"/>
      <c r="Q187" s="274"/>
      <c r="R187" s="269" t="s">
        <v>126</v>
      </c>
      <c r="S187" s="313">
        <v>7</v>
      </c>
      <c r="T187" s="271"/>
      <c r="U187" s="254"/>
      <c r="V187" s="254"/>
      <c r="W187" s="132"/>
      <c r="X187" s="132"/>
      <c r="Y187" s="132"/>
      <c r="Z187" s="132"/>
      <c r="AA187" s="132"/>
      <c r="AB187" s="132"/>
      <c r="AC187" s="132"/>
      <c r="AD187" s="132"/>
      <c r="AE187" s="132"/>
      <c r="AF187" s="132"/>
      <c r="AG187" s="132"/>
      <c r="AH187" s="132"/>
      <c r="AI187" s="266"/>
      <c r="AJ187" s="266"/>
      <c r="AK187" s="132"/>
      <c r="AL187" s="277" t="s">
        <v>129</v>
      </c>
      <c r="AM187" s="283"/>
      <c r="AN187" s="278" t="s">
        <v>130</v>
      </c>
      <c r="AO187" s="279" t="s">
        <v>131</v>
      </c>
      <c r="AP187" s="280" t="s">
        <v>132</v>
      </c>
      <c r="AQ187" s="133"/>
    </row>
    <row r="188" spans="11:43" x14ac:dyDescent="0.15">
      <c r="K188" s="263"/>
      <c r="L188" s="254"/>
      <c r="M188" s="254"/>
      <c r="N188" s="253"/>
      <c r="O188" s="253"/>
      <c r="P188" s="253"/>
      <c r="Q188" s="277" t="s">
        <v>129</v>
      </c>
      <c r="R188" s="278" t="s">
        <v>130</v>
      </c>
      <c r="S188" s="279" t="s">
        <v>131</v>
      </c>
      <c r="T188" s="280" t="s">
        <v>132</v>
      </c>
      <c r="U188" s="254"/>
      <c r="V188" s="254"/>
      <c r="W188" s="132"/>
      <c r="X188" s="132"/>
      <c r="Y188" s="132"/>
      <c r="Z188" s="132"/>
      <c r="AA188" s="132"/>
      <c r="AB188" s="132"/>
      <c r="AC188" s="132"/>
      <c r="AD188" s="132"/>
      <c r="AE188" s="132"/>
      <c r="AF188" s="132"/>
      <c r="AG188" s="132"/>
      <c r="AH188" s="132"/>
      <c r="AI188" s="266"/>
      <c r="AJ188" s="266"/>
      <c r="AK188" s="132"/>
      <c r="AL188" s="285">
        <v>5</v>
      </c>
      <c r="AM188" s="164"/>
      <c r="AN188" s="164">
        <f>COUNTIF(AG$40:AG$42,AL188)</f>
        <v>0</v>
      </c>
      <c r="AO188" s="286">
        <f>IF(AN188&gt;AO186,AO186,AN188)</f>
        <v>0</v>
      </c>
      <c r="AP188" s="287">
        <f>AO$186-SUM(AO$188:AO188)</f>
        <v>1</v>
      </c>
      <c r="AQ188" s="133"/>
    </row>
    <row r="189" spans="11:43" x14ac:dyDescent="0.15">
      <c r="K189" s="263"/>
      <c r="L189" s="254"/>
      <c r="M189" s="254"/>
      <c r="N189" s="253"/>
      <c r="O189" s="253"/>
      <c r="P189" s="253"/>
      <c r="Q189" s="285">
        <v>5</v>
      </c>
      <c r="R189" s="164">
        <f>COUNTIF($J$48:$J$60,Q189)+U177</f>
        <v>0</v>
      </c>
      <c r="S189" s="286">
        <f>IF(R189&gt;S187,S187,R189)</f>
        <v>0</v>
      </c>
      <c r="T189" s="287">
        <f>S$187-SUM(S$189:S189)</f>
        <v>7</v>
      </c>
      <c r="U189" s="254"/>
      <c r="V189" s="254"/>
      <c r="W189" s="132"/>
      <c r="X189" s="132"/>
      <c r="Y189" s="132"/>
      <c r="Z189" s="132"/>
      <c r="AA189" s="132"/>
      <c r="AB189" s="132"/>
      <c r="AC189" s="132"/>
      <c r="AD189" s="132"/>
      <c r="AE189" s="132"/>
      <c r="AF189" s="132"/>
      <c r="AG189" s="132"/>
      <c r="AH189" s="132"/>
      <c r="AI189" s="266"/>
      <c r="AJ189" s="266"/>
      <c r="AK189" s="132"/>
      <c r="AL189" s="285">
        <v>4</v>
      </c>
      <c r="AM189" s="164"/>
      <c r="AN189" s="164">
        <f>COUNTIF(AG$38:AG$39,AL189)</f>
        <v>0</v>
      </c>
      <c r="AO189" s="286">
        <f>IF(AP188&gt;0,IF(AN189&gt;AP188,AP188,AN189),0)</f>
        <v>0</v>
      </c>
      <c r="AP189" s="287">
        <f>AO$186-SUM(AO$188:AO189)</f>
        <v>1</v>
      </c>
      <c r="AQ189" s="133"/>
    </row>
    <row r="190" spans="11:43" x14ac:dyDescent="0.15">
      <c r="K190" s="263"/>
      <c r="L190" s="254"/>
      <c r="M190" s="254"/>
      <c r="N190" s="253"/>
      <c r="O190" s="253"/>
      <c r="P190" s="253"/>
      <c r="Q190" s="285">
        <v>4</v>
      </c>
      <c r="R190" s="164">
        <f>COUNTIF($J$48:$J$60,Q190)+U178</f>
        <v>0</v>
      </c>
      <c r="S190" s="286">
        <f>IF(T189&gt;0,IF(R190&gt;T189,T189,R190),0)</f>
        <v>0</v>
      </c>
      <c r="T190" s="287">
        <f>S$187-SUM(S$189:S190)</f>
        <v>7</v>
      </c>
      <c r="U190" s="254"/>
      <c r="V190" s="254"/>
      <c r="W190" s="132"/>
      <c r="X190" s="132"/>
      <c r="Y190" s="132"/>
      <c r="Z190" s="132"/>
      <c r="AA190" s="132"/>
      <c r="AB190" s="132"/>
      <c r="AC190" s="132"/>
      <c r="AD190" s="132"/>
      <c r="AE190" s="132"/>
      <c r="AF190" s="132"/>
      <c r="AG190" s="132"/>
      <c r="AH190" s="132"/>
      <c r="AI190" s="266"/>
      <c r="AJ190" s="266"/>
      <c r="AK190" s="132"/>
      <c r="AL190" s="285">
        <v>3</v>
      </c>
      <c r="AM190" s="164"/>
      <c r="AN190" s="164">
        <f>COUNTIF(AG$38:AG$39,AL190)</f>
        <v>0</v>
      </c>
      <c r="AO190" s="286">
        <f>IF(AP189&gt;0,IF(AN190&gt;AP189,AP189,AN190),0)</f>
        <v>0</v>
      </c>
      <c r="AP190" s="287">
        <f>AO$186-SUM(AO$188:AO190)</f>
        <v>1</v>
      </c>
      <c r="AQ190" s="133"/>
    </row>
    <row r="191" spans="11:43" x14ac:dyDescent="0.15">
      <c r="K191" s="263"/>
      <c r="L191" s="254"/>
      <c r="M191" s="254"/>
      <c r="N191" s="253"/>
      <c r="O191" s="253"/>
      <c r="P191" s="253"/>
      <c r="Q191" s="285">
        <v>3</v>
      </c>
      <c r="R191" s="164">
        <f>COUNTIF($J$48:$J$60,Q191)+U179</f>
        <v>0</v>
      </c>
      <c r="S191" s="286">
        <f>IF(T190&gt;0,IF(R191&gt;T190,T190,R191),0)</f>
        <v>0</v>
      </c>
      <c r="T191" s="287">
        <f>S$187-SUM(S$189:S191)</f>
        <v>7</v>
      </c>
      <c r="U191" s="254"/>
      <c r="V191" s="254"/>
      <c r="W191" s="132"/>
      <c r="X191" s="132"/>
      <c r="Y191" s="132"/>
      <c r="Z191" s="132"/>
      <c r="AA191" s="132"/>
      <c r="AB191" s="132"/>
      <c r="AC191" s="132"/>
      <c r="AD191" s="132"/>
      <c r="AE191" s="132"/>
      <c r="AF191" s="132"/>
      <c r="AG191" s="132"/>
      <c r="AH191" s="132"/>
      <c r="AI191" s="266"/>
      <c r="AJ191" s="266"/>
      <c r="AK191" s="132"/>
      <c r="AL191" s="285">
        <v>2</v>
      </c>
      <c r="AM191" s="164"/>
      <c r="AN191" s="164">
        <f>COUNTIF(AG$38:AG$39,AL191)</f>
        <v>0</v>
      </c>
      <c r="AO191" s="286">
        <f>IF(AP190&gt;0,IF(AN191&gt;AP190,AP190,AN191),0)</f>
        <v>0</v>
      </c>
      <c r="AP191" s="287">
        <f>AO$186-SUM(AO$188:AO191)</f>
        <v>1</v>
      </c>
      <c r="AQ191" s="133"/>
    </row>
    <row r="192" spans="11:43" x14ac:dyDescent="0.15">
      <c r="K192" s="263"/>
      <c r="L192" s="254"/>
      <c r="M192" s="254"/>
      <c r="N192" s="253"/>
      <c r="O192" s="253"/>
      <c r="P192" s="253"/>
      <c r="Q192" s="285">
        <v>2</v>
      </c>
      <c r="R192" s="164">
        <f>COUNTIF($J$48:$J$60,Q192)+U180</f>
        <v>0</v>
      </c>
      <c r="S192" s="286">
        <f>IF(T191&gt;0,IF(R192&gt;T191,T191,R192),0)</f>
        <v>0</v>
      </c>
      <c r="T192" s="287">
        <f>S$187-SUM(S$189:S192)</f>
        <v>7</v>
      </c>
      <c r="U192" s="254"/>
      <c r="V192" s="254"/>
      <c r="W192" s="132"/>
      <c r="X192" s="132"/>
      <c r="Y192" s="132"/>
      <c r="Z192" s="132"/>
      <c r="AA192" s="132"/>
      <c r="AB192" s="132"/>
      <c r="AC192" s="132"/>
      <c r="AD192" s="132"/>
      <c r="AE192" s="132"/>
      <c r="AF192" s="132"/>
      <c r="AG192" s="132"/>
      <c r="AH192" s="132"/>
      <c r="AI192" s="266"/>
      <c r="AJ192" s="266"/>
      <c r="AK192" s="132"/>
      <c r="AL192" s="285">
        <v>0</v>
      </c>
      <c r="AM192" s="164"/>
      <c r="AN192" s="164">
        <f>COUNTIF(AG$38:AG$39,AL192)</f>
        <v>0</v>
      </c>
      <c r="AO192" s="286">
        <f>IF(AP191&gt;0,IF(AN192&gt;AP191,AP191,AN192),0)</f>
        <v>0</v>
      </c>
      <c r="AP192" s="287">
        <f>AO$186-SUM(AO$188:AO192)</f>
        <v>1</v>
      </c>
      <c r="AQ192" s="133"/>
    </row>
    <row r="193" spans="11:43" x14ac:dyDescent="0.15">
      <c r="K193" s="263"/>
      <c r="L193" s="254"/>
      <c r="M193" s="254"/>
      <c r="N193" s="253"/>
      <c r="O193" s="253"/>
      <c r="P193" s="253"/>
      <c r="Q193" s="285">
        <v>0</v>
      </c>
      <c r="R193" s="164">
        <f>COUNTIF($J$48:$J$60,Q193)+U181</f>
        <v>0</v>
      </c>
      <c r="S193" s="286">
        <f>IF(T192&gt;0,IF(R193&gt;T192,T192,R193),0)</f>
        <v>0</v>
      </c>
      <c r="T193" s="287">
        <f>S$187-SUM(S$189:S193)</f>
        <v>7</v>
      </c>
      <c r="U193" s="254"/>
      <c r="V193" s="254"/>
      <c r="W193" s="132"/>
      <c r="X193" s="132"/>
      <c r="Y193" s="132"/>
      <c r="Z193" s="132"/>
      <c r="AA193" s="132"/>
      <c r="AB193" s="132"/>
      <c r="AC193" s="132"/>
      <c r="AD193" s="132"/>
      <c r="AE193" s="132"/>
      <c r="AF193" s="132"/>
      <c r="AG193" s="132"/>
      <c r="AH193" s="132"/>
      <c r="AI193" s="266"/>
      <c r="AJ193" s="266"/>
      <c r="AK193" s="132"/>
      <c r="AL193" s="290" t="s">
        <v>501</v>
      </c>
      <c r="AM193" s="278"/>
      <c r="AN193" s="291">
        <f>SUM(AN188:AN192)</f>
        <v>0</v>
      </c>
      <c r="AO193" s="292">
        <f>SUM(AO188:AO192)</f>
        <v>0</v>
      </c>
      <c r="AP193" s="293"/>
      <c r="AQ193" s="133"/>
    </row>
    <row r="194" spans="11:43" x14ac:dyDescent="0.15">
      <c r="K194" s="263"/>
      <c r="L194" s="254"/>
      <c r="M194" s="254"/>
      <c r="N194" s="253"/>
      <c r="O194" s="253"/>
      <c r="P194" s="253"/>
      <c r="Q194" s="290" t="s">
        <v>501</v>
      </c>
      <c r="R194" s="291">
        <f>SUM(R189:R193)</f>
        <v>0</v>
      </c>
      <c r="S194" s="292">
        <f>SUM(S189:S193)</f>
        <v>0</v>
      </c>
      <c r="T194" s="293"/>
      <c r="U194" s="254"/>
      <c r="V194" s="254"/>
      <c r="W194" s="132"/>
      <c r="X194" s="132"/>
      <c r="Y194" s="132"/>
      <c r="Z194" s="132"/>
      <c r="AA194" s="132"/>
      <c r="AB194" s="132"/>
      <c r="AC194" s="132"/>
      <c r="AD194" s="132"/>
      <c r="AE194" s="132"/>
      <c r="AF194" s="132"/>
      <c r="AG194" s="132"/>
      <c r="AH194" s="132"/>
      <c r="AI194" s="266"/>
      <c r="AJ194" s="266"/>
      <c r="AK194" s="132"/>
      <c r="AL194" s="294"/>
      <c r="AM194" s="300"/>
      <c r="AN194" s="295"/>
      <c r="AO194" s="296" t="s">
        <v>136</v>
      </c>
      <c r="AP194" s="297">
        <f>AL188*AO188+AL189*AO189+AL190*AO190+AL191*AO191+AL192*AO192</f>
        <v>0</v>
      </c>
      <c r="AQ194" s="133"/>
    </row>
    <row r="195" spans="11:43" x14ac:dyDescent="0.15">
      <c r="K195" s="263"/>
      <c r="L195" s="254"/>
      <c r="M195" s="254"/>
      <c r="N195" s="253"/>
      <c r="O195" s="253"/>
      <c r="P195" s="253"/>
      <c r="Q195" s="294"/>
      <c r="R195" s="295"/>
      <c r="S195" s="296" t="s">
        <v>136</v>
      </c>
      <c r="T195" s="297">
        <f>Q189*S189+Q190*S190+Q191*S191+Q192*S192+Q193*S193</f>
        <v>0</v>
      </c>
      <c r="U195" s="254"/>
      <c r="V195" s="254"/>
      <c r="W195" s="132"/>
      <c r="X195" s="132"/>
      <c r="Y195" s="132"/>
      <c r="Z195" s="132"/>
      <c r="AA195" s="132"/>
      <c r="AB195" s="132"/>
      <c r="AC195" s="132"/>
      <c r="AD195" s="132"/>
      <c r="AE195" s="132"/>
      <c r="AF195" s="132"/>
      <c r="AG195" s="132"/>
      <c r="AH195" s="132"/>
      <c r="AI195" s="266"/>
      <c r="AJ195" s="266"/>
      <c r="AK195" s="132"/>
      <c r="AL195" s="301"/>
      <c r="AM195" s="307"/>
      <c r="AN195" s="302"/>
      <c r="AO195" s="303" t="s">
        <v>138</v>
      </c>
      <c r="AP195" s="304">
        <f>SUM(AO188:AO190)</f>
        <v>0</v>
      </c>
      <c r="AQ195" s="133"/>
    </row>
    <row r="196" spans="11:43" x14ac:dyDescent="0.15">
      <c r="K196" s="263"/>
      <c r="L196" s="254"/>
      <c r="M196" s="254"/>
      <c r="N196" s="253"/>
      <c r="O196" s="253"/>
      <c r="P196" s="253"/>
      <c r="Q196" s="301"/>
      <c r="R196" s="302"/>
      <c r="S196" s="303" t="s">
        <v>138</v>
      </c>
      <c r="T196" s="304">
        <f>SUM(S189:S191)</f>
        <v>0</v>
      </c>
      <c r="U196" s="254"/>
      <c r="V196" s="254"/>
      <c r="W196" s="132"/>
      <c r="X196" s="132"/>
      <c r="Y196" s="132"/>
      <c r="Z196" s="132"/>
      <c r="AA196" s="132"/>
      <c r="AB196" s="132"/>
      <c r="AC196" s="132"/>
      <c r="AD196" s="132"/>
      <c r="AE196" s="132"/>
      <c r="AF196" s="132"/>
      <c r="AG196" s="132"/>
      <c r="AH196" s="132"/>
      <c r="AI196" s="266"/>
      <c r="AJ196" s="266"/>
      <c r="AK196" s="132"/>
      <c r="AL196" s="254"/>
      <c r="AM196" s="254"/>
      <c r="AN196" s="308"/>
      <c r="AO196" s="322"/>
      <c r="AP196" s="311"/>
      <c r="AQ196" s="133"/>
    </row>
    <row r="197" spans="11:43" x14ac:dyDescent="0.15">
      <c r="K197" s="263"/>
      <c r="L197" s="254"/>
      <c r="M197" s="254"/>
      <c r="N197" s="253"/>
      <c r="O197" s="253"/>
      <c r="P197" s="253"/>
      <c r="V197" s="254"/>
      <c r="W197" s="132"/>
      <c r="X197" s="132"/>
      <c r="Y197" s="132"/>
      <c r="Z197" s="132"/>
      <c r="AA197" s="132"/>
      <c r="AB197" s="132"/>
      <c r="AC197" s="132"/>
      <c r="AD197" s="132"/>
      <c r="AE197" s="132"/>
      <c r="AF197" s="132"/>
      <c r="AG197" s="132"/>
      <c r="AH197" s="132"/>
      <c r="AI197" s="266"/>
      <c r="AJ197" s="266"/>
      <c r="AK197" s="132"/>
      <c r="AQ197" s="133"/>
    </row>
    <row r="198" spans="11:43" x14ac:dyDescent="0.15">
      <c r="K198" s="263"/>
      <c r="L198" s="254"/>
      <c r="M198" s="254"/>
      <c r="N198" s="253"/>
      <c r="O198" s="253"/>
      <c r="P198" s="253"/>
      <c r="V198" s="254"/>
      <c r="W198" s="132"/>
      <c r="X198" s="132"/>
      <c r="Y198" s="132"/>
      <c r="Z198" s="132"/>
      <c r="AA198" s="132"/>
      <c r="AB198" s="132"/>
      <c r="AC198" s="132"/>
      <c r="AD198" s="132"/>
      <c r="AE198" s="132"/>
      <c r="AF198" s="132"/>
      <c r="AG198" s="132"/>
      <c r="AH198" s="132"/>
      <c r="AI198" s="266"/>
      <c r="AJ198" s="266"/>
      <c r="AK198" s="132"/>
      <c r="AQ198" s="133"/>
    </row>
    <row r="199" spans="11:43" x14ac:dyDescent="0.15">
      <c r="K199" s="263"/>
      <c r="L199" s="254"/>
      <c r="M199" s="254"/>
      <c r="N199" s="253"/>
      <c r="O199" s="253"/>
      <c r="P199" s="253"/>
      <c r="V199" s="254"/>
      <c r="W199" s="132"/>
      <c r="X199" s="132"/>
      <c r="Y199" s="132"/>
      <c r="Z199" s="132"/>
      <c r="AA199" s="132"/>
      <c r="AB199" s="132"/>
      <c r="AC199" s="132"/>
      <c r="AD199" s="132"/>
      <c r="AE199" s="132"/>
      <c r="AF199" s="132"/>
      <c r="AG199" s="132"/>
      <c r="AH199" s="132"/>
      <c r="AI199" s="266"/>
      <c r="AJ199" s="266"/>
      <c r="AK199" s="132"/>
      <c r="AQ199" s="133"/>
    </row>
    <row r="200" spans="11:43" x14ac:dyDescent="0.15">
      <c r="K200" s="263"/>
      <c r="L200" s="254"/>
      <c r="M200" s="254"/>
      <c r="N200" s="253"/>
      <c r="O200" s="253"/>
      <c r="P200" s="253"/>
      <c r="V200" s="254"/>
      <c r="W200" s="132"/>
      <c r="X200" s="132"/>
      <c r="Y200" s="132"/>
      <c r="Z200" s="132"/>
      <c r="AA200" s="132"/>
      <c r="AB200" s="132"/>
      <c r="AC200" s="132"/>
      <c r="AD200" s="132"/>
      <c r="AE200" s="132"/>
      <c r="AF200" s="132"/>
      <c r="AG200" s="132"/>
      <c r="AH200" s="132"/>
      <c r="AI200" s="266"/>
      <c r="AJ200" s="266"/>
      <c r="AK200" s="132"/>
      <c r="AQ200" s="133"/>
    </row>
    <row r="201" spans="11:43" x14ac:dyDescent="0.15">
      <c r="K201" s="263"/>
      <c r="L201" s="254"/>
      <c r="M201" s="254"/>
      <c r="N201" s="253"/>
      <c r="O201" s="253"/>
      <c r="P201" s="253"/>
      <c r="V201" s="254"/>
      <c r="W201" s="132"/>
      <c r="X201" s="132"/>
      <c r="Y201" s="132"/>
      <c r="Z201" s="132"/>
      <c r="AA201" s="132"/>
      <c r="AB201" s="132"/>
      <c r="AC201" s="132"/>
      <c r="AD201" s="132"/>
      <c r="AE201" s="132"/>
      <c r="AF201" s="132"/>
      <c r="AG201" s="132"/>
      <c r="AH201" s="132"/>
      <c r="AI201" s="266"/>
      <c r="AJ201" s="266"/>
      <c r="AK201" s="132"/>
      <c r="AQ201" s="133"/>
    </row>
    <row r="202" spans="11:43" x14ac:dyDescent="0.15">
      <c r="K202" s="263"/>
      <c r="L202" s="254"/>
      <c r="M202" s="254"/>
      <c r="N202" s="253"/>
      <c r="O202" s="253"/>
      <c r="P202" s="253"/>
      <c r="V202" s="254"/>
      <c r="W202" s="132"/>
      <c r="X202" s="132"/>
      <c r="Y202" s="132"/>
      <c r="Z202" s="132"/>
      <c r="AA202" s="132"/>
      <c r="AB202" s="132"/>
      <c r="AC202" s="132"/>
      <c r="AD202" s="132"/>
      <c r="AE202" s="132"/>
      <c r="AF202" s="132"/>
      <c r="AG202" s="132"/>
      <c r="AH202" s="132"/>
      <c r="AI202" s="266"/>
      <c r="AJ202" s="266"/>
      <c r="AK202" s="132"/>
      <c r="AQ202" s="133"/>
    </row>
    <row r="203" spans="11:43" x14ac:dyDescent="0.15">
      <c r="K203" s="263"/>
      <c r="L203" s="254"/>
      <c r="M203" s="254"/>
      <c r="N203" s="253"/>
      <c r="O203" s="253"/>
      <c r="P203" s="253"/>
      <c r="V203" s="254"/>
      <c r="W203" s="132"/>
      <c r="X203" s="132"/>
      <c r="Y203" s="132"/>
      <c r="Z203" s="132"/>
      <c r="AA203" s="132"/>
      <c r="AB203" s="132"/>
      <c r="AC203" s="132"/>
      <c r="AD203" s="132"/>
      <c r="AE203" s="132"/>
      <c r="AF203" s="132"/>
      <c r="AG203" s="132"/>
      <c r="AH203" s="132"/>
      <c r="AI203" s="266"/>
      <c r="AJ203" s="266"/>
      <c r="AK203" s="132"/>
      <c r="AQ203" s="133"/>
    </row>
    <row r="204" spans="11:43" x14ac:dyDescent="0.15">
      <c r="K204" s="263"/>
      <c r="L204" s="254"/>
      <c r="M204" s="254"/>
      <c r="N204" s="253"/>
      <c r="O204" s="253"/>
      <c r="P204" s="253"/>
      <c r="V204" s="254"/>
      <c r="W204" s="132"/>
      <c r="X204" s="132"/>
      <c r="Y204" s="132"/>
      <c r="Z204" s="132"/>
      <c r="AA204" s="132"/>
      <c r="AB204" s="132"/>
      <c r="AC204" s="132"/>
      <c r="AD204" s="132"/>
      <c r="AE204" s="132"/>
      <c r="AF204" s="132"/>
      <c r="AG204" s="132"/>
      <c r="AH204" s="132"/>
      <c r="AI204" s="266"/>
      <c r="AJ204" s="266"/>
      <c r="AK204" s="132"/>
      <c r="AQ204" s="133"/>
    </row>
    <row r="205" spans="11:43" x14ac:dyDescent="0.15">
      <c r="K205" s="263"/>
      <c r="L205" s="254"/>
      <c r="M205" s="254"/>
      <c r="N205" s="253"/>
      <c r="O205" s="253"/>
      <c r="P205" s="253"/>
      <c r="V205" s="254"/>
      <c r="W205" s="132"/>
      <c r="X205" s="132"/>
      <c r="Y205" s="132"/>
      <c r="Z205" s="132"/>
      <c r="AA205" s="132"/>
      <c r="AB205" s="132"/>
      <c r="AC205" s="132"/>
      <c r="AD205" s="132"/>
      <c r="AE205" s="132"/>
      <c r="AF205" s="132"/>
      <c r="AG205" s="132"/>
      <c r="AH205" s="132"/>
      <c r="AI205" s="266"/>
      <c r="AJ205" s="266"/>
      <c r="AK205" s="132"/>
      <c r="AQ205" s="133"/>
    </row>
    <row r="206" spans="11:43" x14ac:dyDescent="0.15">
      <c r="K206" s="263"/>
      <c r="L206" s="254"/>
      <c r="M206" s="254"/>
      <c r="N206" s="253"/>
      <c r="O206" s="253"/>
      <c r="P206" s="253"/>
      <c r="V206" s="254"/>
      <c r="W206" s="132"/>
      <c r="X206" s="132"/>
      <c r="Y206" s="132"/>
      <c r="Z206" s="132"/>
      <c r="AA206" s="132"/>
      <c r="AB206" s="132"/>
      <c r="AC206" s="132"/>
      <c r="AD206" s="132"/>
      <c r="AE206" s="132"/>
      <c r="AF206" s="132"/>
      <c r="AG206" s="132"/>
      <c r="AH206" s="132"/>
      <c r="AI206" s="266"/>
      <c r="AJ206" s="266"/>
      <c r="AK206" s="132"/>
      <c r="AQ206" s="133"/>
    </row>
    <row r="207" spans="11:43" x14ac:dyDescent="0.15">
      <c r="K207" s="263"/>
      <c r="L207" s="254"/>
      <c r="M207" s="254"/>
      <c r="N207" s="253"/>
      <c r="O207" s="253"/>
      <c r="P207" s="253"/>
      <c r="V207" s="254"/>
      <c r="W207" s="132"/>
      <c r="X207" s="132"/>
      <c r="Y207" s="132"/>
      <c r="Z207" s="132"/>
      <c r="AA207" s="132"/>
      <c r="AB207" s="132"/>
      <c r="AC207" s="132"/>
      <c r="AD207" s="132"/>
      <c r="AE207" s="132"/>
      <c r="AF207" s="132"/>
      <c r="AG207" s="132"/>
      <c r="AH207" s="132"/>
      <c r="AI207" s="266"/>
      <c r="AJ207" s="266"/>
      <c r="AK207" s="132"/>
      <c r="AQ207" s="133"/>
    </row>
    <row r="208" spans="11:43" x14ac:dyDescent="0.15">
      <c r="K208" s="263"/>
      <c r="L208" s="254"/>
      <c r="M208" s="254"/>
      <c r="N208" s="253"/>
      <c r="O208" s="253"/>
      <c r="P208" s="253"/>
      <c r="Q208" s="254"/>
      <c r="R208" s="254"/>
      <c r="S208" s="254"/>
      <c r="T208" s="254"/>
      <c r="U208" s="254"/>
      <c r="V208" s="254"/>
      <c r="W208" s="132"/>
      <c r="X208" s="132"/>
      <c r="Y208" s="132"/>
      <c r="Z208" s="132"/>
      <c r="AA208" s="132"/>
      <c r="AB208" s="132"/>
      <c r="AC208" s="132"/>
      <c r="AD208" s="132"/>
      <c r="AE208" s="132"/>
      <c r="AF208" s="132"/>
      <c r="AG208" s="132"/>
      <c r="AH208" s="132"/>
      <c r="AI208" s="266"/>
      <c r="AJ208" s="266"/>
      <c r="AK208" s="132"/>
      <c r="AQ208" s="133"/>
    </row>
    <row r="209" spans="11:43" ht="14.25" thickBot="1" x14ac:dyDescent="0.2">
      <c r="K209" s="323"/>
      <c r="L209" s="256"/>
      <c r="M209" s="256"/>
      <c r="N209" s="257"/>
      <c r="O209" s="257"/>
      <c r="P209" s="257"/>
      <c r="Q209" s="256"/>
      <c r="R209" s="256"/>
      <c r="S209" s="256"/>
      <c r="T209" s="256"/>
      <c r="U209" s="256"/>
      <c r="V209" s="256"/>
      <c r="W209" s="324"/>
      <c r="X209" s="324"/>
      <c r="Y209" s="324"/>
      <c r="Z209" s="324"/>
      <c r="AA209" s="324"/>
      <c r="AB209" s="324"/>
      <c r="AC209" s="324"/>
      <c r="AD209" s="324"/>
      <c r="AE209" s="324"/>
      <c r="AF209" s="324"/>
      <c r="AG209" s="324"/>
      <c r="AH209" s="324"/>
      <c r="AI209" s="325"/>
      <c r="AJ209" s="325"/>
      <c r="AK209" s="324"/>
      <c r="AL209" s="324"/>
      <c r="AM209" s="324"/>
      <c r="AN209" s="324"/>
      <c r="AO209" s="324"/>
      <c r="AP209" s="324"/>
      <c r="AQ209" s="326"/>
    </row>
    <row r="210" spans="11:43" x14ac:dyDescent="0.15">
      <c r="P210" s="253"/>
    </row>
  </sheetData>
  <mergeCells count="129">
    <mergeCell ref="A1:AS1"/>
    <mergeCell ref="AC2:AH2"/>
    <mergeCell ref="AI2:AS2"/>
    <mergeCell ref="AC3:AH3"/>
    <mergeCell ref="AI3:AS3"/>
    <mergeCell ref="A5:C5"/>
    <mergeCell ref="D5:G5"/>
    <mergeCell ref="I5:K5"/>
    <mergeCell ref="L5:N5"/>
    <mergeCell ref="Q5:S5"/>
    <mergeCell ref="T11:V11"/>
    <mergeCell ref="L12:N12"/>
    <mergeCell ref="A13:A14"/>
    <mergeCell ref="B13:C14"/>
    <mergeCell ref="L13:N13"/>
    <mergeCell ref="T13:V13"/>
    <mergeCell ref="AQ5:AS5"/>
    <mergeCell ref="A6:A12"/>
    <mergeCell ref="B6:C12"/>
    <mergeCell ref="H6:H10"/>
    <mergeCell ref="L6:N11"/>
    <mergeCell ref="X6:X23"/>
    <mergeCell ref="Y6:Z23"/>
    <mergeCell ref="AE6:AE12"/>
    <mergeCell ref="AI6:AK22"/>
    <mergeCell ref="H11:H12"/>
    <mergeCell ref="T5:V5"/>
    <mergeCell ref="X5:Z5"/>
    <mergeCell ref="AA5:AD5"/>
    <mergeCell ref="AF5:AH5"/>
    <mergeCell ref="AI5:AK5"/>
    <mergeCell ref="AN5:AP5"/>
    <mergeCell ref="AQ22:AS22"/>
    <mergeCell ref="AI23:AK23"/>
    <mergeCell ref="X24:X32"/>
    <mergeCell ref="Y24:Z32"/>
    <mergeCell ref="AE24:AE32"/>
    <mergeCell ref="AI24:AK31"/>
    <mergeCell ref="AE13:AE19"/>
    <mergeCell ref="L14:N14"/>
    <mergeCell ref="A15:A20"/>
    <mergeCell ref="B15:C20"/>
    <mergeCell ref="L15:N19"/>
    <mergeCell ref="H16:H18"/>
    <mergeCell ref="H19:H20"/>
    <mergeCell ref="T19:V19"/>
    <mergeCell ref="L20:N20"/>
    <mergeCell ref="AE20:AE23"/>
    <mergeCell ref="H27:H47"/>
    <mergeCell ref="L21:N59"/>
    <mergeCell ref="AA55:AD55"/>
    <mergeCell ref="AF55:AG55"/>
    <mergeCell ref="AA56:AD56"/>
    <mergeCell ref="AF56:AG56"/>
    <mergeCell ref="AA53:AD53"/>
    <mergeCell ref="AF53:AG53"/>
    <mergeCell ref="AA54:AD54"/>
    <mergeCell ref="AF54:AG54"/>
    <mergeCell ref="AV36:AW36"/>
    <mergeCell ref="AE38:AE39"/>
    <mergeCell ref="AQ38:AS38"/>
    <mergeCell ref="AI39:AK39"/>
    <mergeCell ref="X40:X42"/>
    <mergeCell ref="Y40:Z42"/>
    <mergeCell ref="AI40:AK40"/>
    <mergeCell ref="AI41:AK41"/>
    <mergeCell ref="AQ41:AS41"/>
    <mergeCell ref="AI42:AK42"/>
    <mergeCell ref="AQ31:AS31"/>
    <mergeCell ref="AI32:AK32"/>
    <mergeCell ref="X33:X39"/>
    <mergeCell ref="Y33:Z39"/>
    <mergeCell ref="AI33:AK33"/>
    <mergeCell ref="AE34:AE37"/>
    <mergeCell ref="AI34:AK38"/>
    <mergeCell ref="X43:Z59"/>
    <mergeCell ref="AF51:AG51"/>
    <mergeCell ref="AE43:AE59"/>
    <mergeCell ref="AF43:AG43"/>
    <mergeCell ref="AA44:AD44"/>
    <mergeCell ref="AF44:AG44"/>
    <mergeCell ref="AA45:AD45"/>
    <mergeCell ref="AF45:AG45"/>
    <mergeCell ref="AA46:AD46"/>
    <mergeCell ref="AF46:AG46"/>
    <mergeCell ref="AA47:AD47"/>
    <mergeCell ref="AA43:AD43"/>
    <mergeCell ref="AF47:AG47"/>
    <mergeCell ref="AA57:AD57"/>
    <mergeCell ref="AF57:AG57"/>
    <mergeCell ref="AA52:AD52"/>
    <mergeCell ref="AF52:AG52"/>
    <mergeCell ref="L60:N60"/>
    <mergeCell ref="X60:Y60"/>
    <mergeCell ref="AB60:AK60"/>
    <mergeCell ref="AB62:AE63"/>
    <mergeCell ref="AF62:AK63"/>
    <mergeCell ref="A67:U67"/>
    <mergeCell ref="AA58:AD58"/>
    <mergeCell ref="AF58:AG58"/>
    <mergeCell ref="T59:V59"/>
    <mergeCell ref="AA59:AD59"/>
    <mergeCell ref="AF59:AG59"/>
    <mergeCell ref="AI59:AK59"/>
    <mergeCell ref="AI43:AK58"/>
    <mergeCell ref="A21:A60"/>
    <mergeCell ref="B21:C60"/>
    <mergeCell ref="H21:H26"/>
    <mergeCell ref="H48:H60"/>
    <mergeCell ref="AA48:AD48"/>
    <mergeCell ref="AF48:AG48"/>
    <mergeCell ref="AA49:AD49"/>
    <mergeCell ref="AF49:AG49"/>
    <mergeCell ref="AA50:AD50"/>
    <mergeCell ref="AF50:AG50"/>
    <mergeCell ref="AA51:AD51"/>
    <mergeCell ref="A81:U81"/>
    <mergeCell ref="A74:U74"/>
    <mergeCell ref="A76:U76"/>
    <mergeCell ref="A77:U77"/>
    <mergeCell ref="A78:U78"/>
    <mergeCell ref="A79:U79"/>
    <mergeCell ref="A80:U80"/>
    <mergeCell ref="A68:U68"/>
    <mergeCell ref="A69:U69"/>
    <mergeCell ref="A70:U70"/>
    <mergeCell ref="A71:U71"/>
    <mergeCell ref="A72:U72"/>
    <mergeCell ref="A73:U73"/>
  </mergeCells>
  <phoneticPr fontId="3"/>
  <conditionalFormatting sqref="AQ31 T11:V11 T13:V13 T19:V19 AQ22:AS22 J43:J60 Q6:Q8 J6 J8:J12 AG6:AG13 AG16:AG23 AG41:AG42 AG34:AG39 AG32 AG25:AG29 J15:J41">
    <cfRule type="cellIs" dxfId="58" priority="30" stopIfTrue="1" operator="equal">
      <formula>"？"</formula>
    </cfRule>
  </conditionalFormatting>
  <conditionalFormatting sqref="AR23 U14 U12 U20 AR32 AR39">
    <cfRule type="cellIs" dxfId="57" priority="29" stopIfTrue="1" operator="lessThan">
      <formula>3</formula>
    </cfRule>
  </conditionalFormatting>
  <conditionalFormatting sqref="AP29 AP31">
    <cfRule type="cellIs" dxfId="56" priority="28" stopIfTrue="1" operator="equal">
      <formula>"未達"</formula>
    </cfRule>
  </conditionalFormatting>
  <conditionalFormatting sqref="AQ41:AS41">
    <cfRule type="cellIs" dxfId="55" priority="27" stopIfTrue="1" operator="equal">
      <formula>"？"</formula>
    </cfRule>
  </conditionalFormatting>
  <conditionalFormatting sqref="AR42">
    <cfRule type="cellIs" dxfId="54" priority="26" stopIfTrue="1" operator="lessThan">
      <formula>3</formula>
    </cfRule>
  </conditionalFormatting>
  <conditionalFormatting sqref="T59:V59">
    <cfRule type="cellIs" dxfId="53" priority="25" stopIfTrue="1" operator="equal">
      <formula>"？"</formula>
    </cfRule>
  </conditionalFormatting>
  <conditionalFormatting sqref="U60">
    <cfRule type="cellIs" dxfId="52" priority="24" stopIfTrue="1" operator="lessThan">
      <formula>3</formula>
    </cfRule>
  </conditionalFormatting>
  <conditionalFormatting sqref="J42">
    <cfRule type="cellIs" dxfId="51" priority="23" stopIfTrue="1" operator="equal">
      <formula>"？"</formula>
    </cfRule>
  </conditionalFormatting>
  <conditionalFormatting sqref="AQ38">
    <cfRule type="cellIs" dxfId="50" priority="22" stopIfTrue="1" operator="equal">
      <formula>"？"</formula>
    </cfRule>
  </conditionalFormatting>
  <conditionalFormatting sqref="J7">
    <cfRule type="cellIs" dxfId="49" priority="21" stopIfTrue="1" operator="equal">
      <formula>"？"</formula>
    </cfRule>
  </conditionalFormatting>
  <conditionalFormatting sqref="AG14:AG15">
    <cfRule type="cellIs" dxfId="48" priority="20" stopIfTrue="1" operator="equal">
      <formula>"？"</formula>
    </cfRule>
  </conditionalFormatting>
  <conditionalFormatting sqref="S9">
    <cfRule type="cellIs" dxfId="47" priority="19" stopIfTrue="1" operator="equal">
      <formula>"未達"</formula>
    </cfRule>
  </conditionalFormatting>
  <conditionalFormatting sqref="S11">
    <cfRule type="cellIs" dxfId="46" priority="18" stopIfTrue="1" operator="equal">
      <formula>"未達"</formula>
    </cfRule>
  </conditionalFormatting>
  <conditionalFormatting sqref="S13">
    <cfRule type="cellIs" dxfId="45" priority="17" stopIfTrue="1" operator="equal">
      <formula>"未達"</formula>
    </cfRule>
  </conditionalFormatting>
  <conditionalFormatting sqref="S17">
    <cfRule type="cellIs" dxfId="44" priority="16" stopIfTrue="1" operator="equal">
      <formula>"未達"</formula>
    </cfRule>
  </conditionalFormatting>
  <conditionalFormatting sqref="S19">
    <cfRule type="cellIs" dxfId="43" priority="15" stopIfTrue="1" operator="equal">
      <formula>"未達"</formula>
    </cfRule>
  </conditionalFormatting>
  <conditionalFormatting sqref="S25">
    <cfRule type="cellIs" dxfId="42" priority="14" stopIfTrue="1" operator="equal">
      <formula>"未達"</formula>
    </cfRule>
  </conditionalFormatting>
  <conditionalFormatting sqref="S46">
    <cfRule type="cellIs" dxfId="41" priority="13" stopIfTrue="1" operator="equal">
      <formula>"未達"</formula>
    </cfRule>
  </conditionalFormatting>
  <conditionalFormatting sqref="S59">
    <cfRule type="cellIs" dxfId="40" priority="12" stopIfTrue="1" operator="equal">
      <formula>"未達"</formula>
    </cfRule>
  </conditionalFormatting>
  <conditionalFormatting sqref="AP11">
    <cfRule type="cellIs" dxfId="39" priority="11" stopIfTrue="1" operator="equal">
      <formula>"未達"</formula>
    </cfRule>
  </conditionalFormatting>
  <conditionalFormatting sqref="AP22">
    <cfRule type="cellIs" dxfId="38" priority="10" stopIfTrue="1" operator="equal">
      <formula>"未達"</formula>
    </cfRule>
  </conditionalFormatting>
  <conditionalFormatting sqref="AP30">
    <cfRule type="cellIs" dxfId="37" priority="9" stopIfTrue="1" operator="equal">
      <formula>"未達"</formula>
    </cfRule>
  </conditionalFormatting>
  <conditionalFormatting sqref="AP36">
    <cfRule type="cellIs" dxfId="36" priority="8" stopIfTrue="1" operator="equal">
      <formula>"未達"</formula>
    </cfRule>
  </conditionalFormatting>
  <conditionalFormatting sqref="AP38">
    <cfRule type="cellIs" dxfId="35" priority="7" stopIfTrue="1" operator="equal">
      <formula>"未達"</formula>
    </cfRule>
  </conditionalFormatting>
  <conditionalFormatting sqref="AP41">
    <cfRule type="cellIs" dxfId="34" priority="6" stopIfTrue="1" operator="equal">
      <formula>"未達"</formula>
    </cfRule>
  </conditionalFormatting>
  <conditionalFormatting sqref="AO32">
    <cfRule type="cellIs" dxfId="33" priority="5" stopIfTrue="1" operator="equal">
      <formula>0</formula>
    </cfRule>
  </conditionalFormatting>
  <conditionalFormatting sqref="AO33">
    <cfRule type="cellIs" dxfId="32" priority="4" stopIfTrue="1" operator="equal">
      <formula>0</formula>
    </cfRule>
  </conditionalFormatting>
  <conditionalFormatting sqref="R15">
    <cfRule type="cellIs" dxfId="31" priority="3" stopIfTrue="1" operator="equal">
      <formula>0</formula>
    </cfRule>
  </conditionalFormatting>
  <conditionalFormatting sqref="AP18">
    <cfRule type="cellIs" dxfId="30" priority="2" stopIfTrue="1" operator="equal">
      <formula>"未達"</formula>
    </cfRule>
  </conditionalFormatting>
  <conditionalFormatting sqref="J13">
    <cfRule type="cellIs" dxfId="29" priority="1" stopIfTrue="1" operator="equal">
      <formula>"？"</formula>
    </cfRule>
  </conditionalFormatting>
  <dataValidations count="1">
    <dataValidation type="list" allowBlank="1" showInputMessage="1" showErrorMessage="1" sqref="AF32 AG43:AG49 AF41:AF59 AF25:AF29 AF34:AF39 AF6:AF23 I6:I60">
      <formula1>"　,A,B,C,N"</formula1>
    </dataValidation>
  </dataValidations>
  <printOptions horizontalCentered="1" verticalCentered="1"/>
  <pageMargins left="0.16" right="0.15748031496062992" top="0.32" bottom="0.19685039370078741" header="0.31496062992125984" footer="0.19685039370078741"/>
  <pageSetup paperSize="8" scale="53" orientation="landscape" horizontalDpi="300" verticalDpi="300" r:id="rId1"/>
  <headerFooter alignWithMargins="0"/>
  <rowBreaks count="1" manualBreakCount="1">
    <brk id="64" max="4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2"/>
  <sheetViews>
    <sheetView tabSelected="1" view="pageBreakPreview" zoomScale="80" zoomScaleNormal="100" zoomScaleSheetLayoutView="80" workbookViewId="0">
      <selection activeCell="A4" sqref="A4"/>
    </sheetView>
  </sheetViews>
  <sheetFormatPr defaultRowHeight="13.5" x14ac:dyDescent="0.15"/>
  <cols>
    <col min="1" max="1" width="4.625" style="1" customWidth="1"/>
    <col min="2" max="2" width="12.625" style="1" customWidth="1"/>
    <col min="3" max="3" width="38" style="1" customWidth="1"/>
    <col min="4" max="4" width="31.5" style="1" customWidth="1"/>
    <col min="5" max="5" width="1.875" style="1" customWidth="1"/>
    <col min="6" max="6" width="4.625" style="1" bestFit="1" customWidth="1"/>
    <col min="7" max="7" width="1.875" style="1" customWidth="1"/>
    <col min="8" max="8" width="15.625" style="1" customWidth="1"/>
    <col min="9" max="9" width="5.625" style="1" customWidth="1"/>
    <col min="10" max="10" width="3.125" style="1" customWidth="1"/>
    <col min="11" max="13" width="5.625" style="149" customWidth="1"/>
    <col min="14" max="14" width="5.625" style="247" customWidth="1"/>
    <col min="15" max="16" width="2.625" style="247" customWidth="1"/>
    <col min="17" max="22" width="4.125" style="149" customWidth="1"/>
    <col min="23" max="23" width="9" style="1"/>
    <col min="24" max="24" width="4.625" style="1" customWidth="1"/>
    <col min="25" max="25" width="12.625" style="1" customWidth="1"/>
    <col min="26" max="26" width="38" style="1" customWidth="1"/>
    <col min="27" max="27" width="40.25" style="1" bestFit="1" customWidth="1"/>
    <col min="28" max="28" width="1.875" style="1" customWidth="1"/>
    <col min="29" max="29" width="4.625" style="1" bestFit="1" customWidth="1"/>
    <col min="30" max="30" width="1.875" style="1" customWidth="1"/>
    <col min="31" max="31" width="15.625" style="1" customWidth="1"/>
    <col min="32" max="32" width="5.625" style="1" customWidth="1"/>
    <col min="33" max="33" width="3.125" style="1" customWidth="1"/>
    <col min="34" max="34" width="5.625" style="1" customWidth="1"/>
    <col min="35" max="36" width="5.625" style="250" customWidth="1"/>
    <col min="37" max="37" width="5.625" style="1" customWidth="1"/>
    <col min="38" max="39" width="2.625" style="1" customWidth="1"/>
    <col min="40" max="40" width="4.125" style="1" customWidth="1"/>
    <col min="41" max="43" width="4.25" style="1" customWidth="1"/>
    <col min="44" max="44" width="4.125" style="1" customWidth="1"/>
    <col min="45" max="45" width="4.625" style="1" customWidth="1"/>
    <col min="46" max="16384" width="9" style="1"/>
  </cols>
  <sheetData>
    <row r="1" spans="1:46" ht="41.25" customHeight="1" thickBot="1" x14ac:dyDescent="0.2">
      <c r="A1" s="597" t="s">
        <v>0</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row>
    <row r="2" spans="1:46" ht="31.5" customHeight="1" x14ac:dyDescent="0.15">
      <c r="A2" s="2" t="s">
        <v>1</v>
      </c>
      <c r="B2" s="3"/>
      <c r="C2" s="3"/>
      <c r="D2" s="3"/>
      <c r="E2" s="3"/>
      <c r="F2" s="3"/>
      <c r="G2" s="3"/>
      <c r="H2" s="3"/>
      <c r="I2" s="3"/>
      <c r="J2" s="3"/>
      <c r="K2" s="3"/>
      <c r="L2" s="3"/>
      <c r="M2" s="3"/>
      <c r="N2" s="3"/>
      <c r="O2" s="3"/>
      <c r="P2" s="3"/>
      <c r="Q2" s="3"/>
      <c r="R2" s="3"/>
      <c r="S2" s="3"/>
      <c r="T2" s="3"/>
      <c r="U2" s="3"/>
      <c r="V2" s="3"/>
      <c r="W2" s="3"/>
      <c r="X2" s="3"/>
      <c r="Y2" s="3"/>
      <c r="Z2" s="3"/>
      <c r="AA2" s="4"/>
      <c r="AB2" s="5"/>
      <c r="AC2" s="598" t="s">
        <v>2</v>
      </c>
      <c r="AD2" s="599"/>
      <c r="AE2" s="599"/>
      <c r="AF2" s="599"/>
      <c r="AG2" s="599"/>
      <c r="AH2" s="599"/>
      <c r="AI2" s="600" t="s">
        <v>3</v>
      </c>
      <c r="AJ2" s="599"/>
      <c r="AK2" s="599"/>
      <c r="AL2" s="599"/>
      <c r="AM2" s="599"/>
      <c r="AN2" s="599"/>
      <c r="AO2" s="599"/>
      <c r="AP2" s="599"/>
      <c r="AQ2" s="599"/>
      <c r="AR2" s="599"/>
      <c r="AS2" s="601"/>
    </row>
    <row r="3" spans="1:46" ht="31.5" customHeight="1" thickBot="1" x14ac:dyDescent="0.2">
      <c r="A3" s="6" t="s">
        <v>4</v>
      </c>
      <c r="B3" s="3"/>
      <c r="C3" s="3"/>
      <c r="D3" s="3"/>
      <c r="E3" s="3"/>
      <c r="F3" s="3"/>
      <c r="G3" s="3"/>
      <c r="H3" s="3"/>
      <c r="I3" s="3"/>
      <c r="J3" s="3"/>
      <c r="K3" s="3"/>
      <c r="L3" s="3"/>
      <c r="M3" s="3"/>
      <c r="N3" s="3"/>
      <c r="O3" s="3"/>
      <c r="P3" s="3"/>
      <c r="Q3" s="3"/>
      <c r="R3" s="3"/>
      <c r="S3" s="3"/>
      <c r="T3" s="3"/>
      <c r="U3" s="3"/>
      <c r="V3" s="3"/>
      <c r="W3" s="3"/>
      <c r="X3" s="3"/>
      <c r="Y3" s="3"/>
      <c r="Z3" s="3"/>
      <c r="AA3" s="7" t="s">
        <v>430</v>
      </c>
      <c r="AB3" s="5"/>
      <c r="AC3" s="602"/>
      <c r="AD3" s="603"/>
      <c r="AE3" s="603"/>
      <c r="AF3" s="603"/>
      <c r="AG3" s="603"/>
      <c r="AH3" s="603"/>
      <c r="AI3" s="604"/>
      <c r="AJ3" s="603"/>
      <c r="AK3" s="603"/>
      <c r="AL3" s="603"/>
      <c r="AM3" s="603"/>
      <c r="AN3" s="603"/>
      <c r="AO3" s="603"/>
      <c r="AP3" s="603"/>
      <c r="AQ3" s="603"/>
      <c r="AR3" s="603"/>
      <c r="AS3" s="605"/>
    </row>
    <row r="4" spans="1:46" ht="34.5" customHeight="1" thickBot="1" x14ac:dyDescent="0.2">
      <c r="A4" s="655" t="s">
        <v>630</v>
      </c>
      <c r="D4" s="8"/>
      <c r="E4" s="8"/>
      <c r="F4" s="8"/>
      <c r="G4" s="8"/>
      <c r="H4" s="8"/>
      <c r="I4" s="8"/>
      <c r="J4" s="8"/>
      <c r="K4" s="8"/>
      <c r="L4" s="8"/>
      <c r="M4" s="8"/>
      <c r="N4" s="8"/>
      <c r="O4" s="8"/>
      <c r="P4" s="8"/>
      <c r="Q4" s="8"/>
      <c r="R4" s="8"/>
      <c r="S4" s="8"/>
      <c r="T4" s="8"/>
      <c r="U4" s="8"/>
      <c r="V4" s="8"/>
      <c r="W4" s="8"/>
      <c r="X4" s="8"/>
      <c r="Y4" s="8"/>
      <c r="Z4" s="8"/>
      <c r="AA4" s="9"/>
      <c r="AB4" s="9"/>
      <c r="AC4" s="9"/>
      <c r="AD4" s="9"/>
      <c r="AE4" s="9"/>
      <c r="AF4" s="9"/>
      <c r="AG4" s="9"/>
      <c r="AH4" s="10"/>
      <c r="AI4" s="10"/>
      <c r="AJ4" s="10"/>
      <c r="AK4" s="10"/>
      <c r="AL4" s="10"/>
      <c r="AM4" s="10"/>
      <c r="AN4" s="10"/>
      <c r="AO4" s="10"/>
      <c r="AP4" s="10"/>
      <c r="AQ4" s="10"/>
      <c r="AR4" s="10"/>
    </row>
    <row r="5" spans="1:46" ht="58.5" customHeight="1" thickTop="1" thickBot="1" x14ac:dyDescent="0.2">
      <c r="A5" s="585" t="s">
        <v>5</v>
      </c>
      <c r="B5" s="586"/>
      <c r="C5" s="587"/>
      <c r="D5" s="606" t="s">
        <v>6</v>
      </c>
      <c r="E5" s="586"/>
      <c r="F5" s="586"/>
      <c r="G5" s="586"/>
      <c r="H5" s="11" t="s">
        <v>7</v>
      </c>
      <c r="I5" s="581" t="s">
        <v>8</v>
      </c>
      <c r="J5" s="582"/>
      <c r="K5" s="590"/>
      <c r="L5" s="591" t="s">
        <v>9</v>
      </c>
      <c r="M5" s="592"/>
      <c r="N5" s="593"/>
      <c r="O5" s="420"/>
      <c r="P5" s="417"/>
      <c r="Q5" s="594" t="s">
        <v>10</v>
      </c>
      <c r="R5" s="582"/>
      <c r="S5" s="595"/>
      <c r="T5" s="581" t="s">
        <v>11</v>
      </c>
      <c r="U5" s="582"/>
      <c r="V5" s="583"/>
      <c r="X5" s="585" t="s">
        <v>5</v>
      </c>
      <c r="Y5" s="586"/>
      <c r="Z5" s="587"/>
      <c r="AA5" s="588" t="s">
        <v>12</v>
      </c>
      <c r="AB5" s="589"/>
      <c r="AC5" s="589"/>
      <c r="AD5" s="589"/>
      <c r="AE5" s="11" t="s">
        <v>7</v>
      </c>
      <c r="AF5" s="581" t="s">
        <v>8</v>
      </c>
      <c r="AG5" s="582"/>
      <c r="AH5" s="590"/>
      <c r="AI5" s="591" t="s">
        <v>9</v>
      </c>
      <c r="AJ5" s="592"/>
      <c r="AK5" s="593"/>
      <c r="AL5" s="421"/>
      <c r="AM5" s="417"/>
      <c r="AN5" s="594" t="s">
        <v>10</v>
      </c>
      <c r="AO5" s="582"/>
      <c r="AP5" s="595"/>
      <c r="AQ5" s="581" t="s">
        <v>11</v>
      </c>
      <c r="AR5" s="582"/>
      <c r="AS5" s="583"/>
    </row>
    <row r="6" spans="1:46" ht="20.100000000000001" customHeight="1" x14ac:dyDescent="0.15">
      <c r="A6" s="514" t="s">
        <v>13</v>
      </c>
      <c r="B6" s="517" t="s">
        <v>14</v>
      </c>
      <c r="C6" s="518"/>
      <c r="D6" s="12" t="s">
        <v>15</v>
      </c>
      <c r="E6" s="13" t="s">
        <v>16</v>
      </c>
      <c r="F6" s="14">
        <v>1</v>
      </c>
      <c r="G6" s="15" t="s">
        <v>17</v>
      </c>
      <c r="H6" s="584" t="s">
        <v>18</v>
      </c>
      <c r="I6" s="330"/>
      <c r="J6" s="16" t="str">
        <f t="shared" ref="J6:J65" si="0">IF(ASC(UPPER(I6))="A",5,IF(ASC(UPPER(I6))="B",4,IF(ASC(UPPER(I6))="C",3,IF(ASC(UPPER(I6))="D",2,IF(ASC(UPPER(I6))="K",0,IF(ASC(UPPER(I6))="","-","？"))))))</f>
        <v>-</v>
      </c>
      <c r="K6" s="17">
        <f>IF(I6="A",2,IF(I6="B",2,IF(I6="C",2,IF(I6="N",2,))))</f>
        <v>0</v>
      </c>
      <c r="L6" s="511">
        <f>SUM(K6:K12)</f>
        <v>0</v>
      </c>
      <c r="M6" s="512"/>
      <c r="N6" s="513"/>
      <c r="O6" s="419"/>
      <c r="P6" s="418"/>
      <c r="Q6" s="18"/>
      <c r="R6" s="19"/>
      <c r="S6" s="20"/>
      <c r="T6" s="21"/>
      <c r="U6" s="19"/>
      <c r="V6" s="22"/>
      <c r="X6" s="514" t="s">
        <v>19</v>
      </c>
      <c r="Y6" s="533" t="s">
        <v>503</v>
      </c>
      <c r="Z6" s="534"/>
      <c r="AA6" s="23" t="s">
        <v>438</v>
      </c>
      <c r="AB6" s="13" t="s">
        <v>20</v>
      </c>
      <c r="AC6" s="14">
        <v>1</v>
      </c>
      <c r="AD6" s="24" t="s">
        <v>17</v>
      </c>
      <c r="AE6" s="523" t="s">
        <v>21</v>
      </c>
      <c r="AF6" s="330"/>
      <c r="AG6" s="25" t="str">
        <f t="shared" ref="AG6:AG42" si="1">IF(ASC(UPPER(AF6))="A",5,IF(ASC(UPPER(AF6))="B",4,IF(ASC(UPPER(AF6))="C",3,IF(ASC(UPPER(AF6))="D",2,IF(ASC(UPPER(AF6))="K",0,IF(ASC(UPPER(AF6))="","-","？"))))))</f>
        <v>-</v>
      </c>
      <c r="AH6" s="26">
        <f>IF(AF6="A",3,IF(AF6="B",3,IF(AF6="C",3,IF(AF6="N",3,))))</f>
        <v>0</v>
      </c>
      <c r="AI6" s="511">
        <f>SUM(AH6:AH23)</f>
        <v>0</v>
      </c>
      <c r="AJ6" s="512"/>
      <c r="AK6" s="513"/>
      <c r="AL6" s="422"/>
      <c r="AM6" s="425"/>
      <c r="AN6" s="27"/>
      <c r="AO6" s="28"/>
      <c r="AP6" s="29"/>
      <c r="AQ6" s="30"/>
      <c r="AR6" s="31"/>
      <c r="AS6" s="32"/>
    </row>
    <row r="7" spans="1:46" ht="20.100000000000001" customHeight="1" x14ac:dyDescent="0.15">
      <c r="A7" s="515"/>
      <c r="B7" s="519"/>
      <c r="C7" s="520"/>
      <c r="D7" s="33" t="s">
        <v>22</v>
      </c>
      <c r="E7" s="34" t="s">
        <v>23</v>
      </c>
      <c r="F7" s="35">
        <v>1</v>
      </c>
      <c r="G7" s="36" t="s">
        <v>17</v>
      </c>
      <c r="H7" s="527"/>
      <c r="I7" s="331"/>
      <c r="J7" s="37" t="str">
        <f t="shared" si="0"/>
        <v>-</v>
      </c>
      <c r="K7" s="38">
        <f>IF(I7="A",1,IF(I7="B",1,IF(I7="C",1,IF(I7="N",1,))))</f>
        <v>0</v>
      </c>
      <c r="L7" s="511"/>
      <c r="M7" s="512"/>
      <c r="N7" s="513"/>
      <c r="O7" s="419"/>
      <c r="P7" s="418"/>
      <c r="Q7" s="39"/>
      <c r="R7" s="40"/>
      <c r="S7" s="41"/>
      <c r="T7" s="42"/>
      <c r="U7" s="40"/>
      <c r="V7" s="43"/>
      <c r="X7" s="515"/>
      <c r="Y7" s="535"/>
      <c r="Z7" s="536"/>
      <c r="AA7" s="44" t="s">
        <v>439</v>
      </c>
      <c r="AB7" s="34" t="s">
        <v>23</v>
      </c>
      <c r="AC7" s="45">
        <v>1</v>
      </c>
      <c r="AD7" s="36" t="s">
        <v>17</v>
      </c>
      <c r="AE7" s="524"/>
      <c r="AF7" s="331"/>
      <c r="AG7" s="37" t="str">
        <f t="shared" si="1"/>
        <v>-</v>
      </c>
      <c r="AH7" s="38">
        <f>IF(AF7="A",2,IF(AF7="B",2,IF(AF7="C",2,IF(AF7="N",2,))))</f>
        <v>0</v>
      </c>
      <c r="AI7" s="511"/>
      <c r="AJ7" s="512"/>
      <c r="AK7" s="513"/>
      <c r="AL7" s="422"/>
      <c r="AM7" s="425"/>
      <c r="AN7" s="27"/>
      <c r="AO7" s="28"/>
      <c r="AP7" s="29"/>
      <c r="AQ7" s="46"/>
      <c r="AR7" s="47"/>
      <c r="AS7" s="48"/>
    </row>
    <row r="8" spans="1:46" ht="20.100000000000001" customHeight="1" x14ac:dyDescent="0.15">
      <c r="A8" s="515"/>
      <c r="B8" s="519"/>
      <c r="C8" s="520"/>
      <c r="D8" s="33" t="s">
        <v>24</v>
      </c>
      <c r="E8" s="34" t="s">
        <v>23</v>
      </c>
      <c r="F8" s="35">
        <v>1</v>
      </c>
      <c r="G8" s="36" t="s">
        <v>17</v>
      </c>
      <c r="H8" s="527"/>
      <c r="I8" s="331"/>
      <c r="J8" s="37" t="str">
        <f t="shared" si="0"/>
        <v>-</v>
      </c>
      <c r="K8" s="38">
        <f>IF(I8="A",1,IF(I8="B",1,IF(I8="C",1,IF(I8="N",1,))))</f>
        <v>0</v>
      </c>
      <c r="L8" s="511"/>
      <c r="M8" s="512"/>
      <c r="N8" s="513"/>
      <c r="O8" s="419"/>
      <c r="P8" s="418"/>
      <c r="Q8" s="39"/>
      <c r="R8" s="40"/>
      <c r="S8" s="41"/>
      <c r="T8" s="42"/>
      <c r="U8" s="40"/>
      <c r="V8" s="43"/>
      <c r="X8" s="515"/>
      <c r="Y8" s="535"/>
      <c r="Z8" s="536"/>
      <c r="AA8" s="44" t="s">
        <v>440</v>
      </c>
      <c r="AB8" s="34" t="s">
        <v>23</v>
      </c>
      <c r="AC8" s="45">
        <v>1</v>
      </c>
      <c r="AD8" s="36" t="s">
        <v>17</v>
      </c>
      <c r="AE8" s="524"/>
      <c r="AF8" s="331"/>
      <c r="AG8" s="37" t="str">
        <f t="shared" si="1"/>
        <v>-</v>
      </c>
      <c r="AH8" s="38">
        <f t="shared" ref="AH8:AH26" si="2">IF(AF8="A",2,IF(AF8="B",2,IF(AF8="C",2,IF(AF8="N",2,))))</f>
        <v>0</v>
      </c>
      <c r="AI8" s="511"/>
      <c r="AJ8" s="512"/>
      <c r="AK8" s="513"/>
      <c r="AL8" s="422"/>
      <c r="AM8" s="425"/>
      <c r="AN8" s="27"/>
      <c r="AO8" s="28"/>
      <c r="AP8" s="29"/>
      <c r="AQ8" s="46"/>
      <c r="AR8" s="47"/>
      <c r="AS8" s="48"/>
    </row>
    <row r="9" spans="1:46" ht="20.100000000000001" customHeight="1" x14ac:dyDescent="0.15">
      <c r="A9" s="515"/>
      <c r="B9" s="519"/>
      <c r="C9" s="520"/>
      <c r="D9" s="49" t="s">
        <v>25</v>
      </c>
      <c r="E9" s="34" t="s">
        <v>23</v>
      </c>
      <c r="F9" s="35">
        <v>1</v>
      </c>
      <c r="G9" s="36" t="s">
        <v>17</v>
      </c>
      <c r="H9" s="527"/>
      <c r="I9" s="331"/>
      <c r="J9" s="37" t="str">
        <f t="shared" si="0"/>
        <v>-</v>
      </c>
      <c r="K9" s="38">
        <f t="shared" ref="K9:K65" si="3">IF(I9="A",2,IF(I9="B",2,IF(I9="C",2,IF(I9="N",2,))))</f>
        <v>0</v>
      </c>
      <c r="L9" s="511"/>
      <c r="M9" s="512"/>
      <c r="N9" s="513"/>
      <c r="O9" s="419"/>
      <c r="P9" s="418"/>
      <c r="Q9" s="50"/>
      <c r="R9" s="327">
        <f>T81</f>
        <v>0</v>
      </c>
      <c r="S9" s="51" t="str">
        <f>IF(COUNTIF(J6:J10,"&gt;2")&lt;5,"未達","")</f>
        <v>未達</v>
      </c>
      <c r="T9" s="42"/>
      <c r="U9" s="40"/>
      <c r="V9" s="43"/>
      <c r="X9" s="515"/>
      <c r="Y9" s="535"/>
      <c r="Z9" s="536"/>
      <c r="AA9" s="44" t="s">
        <v>441</v>
      </c>
      <c r="AB9" s="34" t="s">
        <v>23</v>
      </c>
      <c r="AC9" s="45">
        <v>1</v>
      </c>
      <c r="AD9" s="36" t="s">
        <v>17</v>
      </c>
      <c r="AE9" s="524"/>
      <c r="AF9" s="331"/>
      <c r="AG9" s="37" t="str">
        <f t="shared" si="1"/>
        <v>-</v>
      </c>
      <c r="AH9" s="38">
        <f>IF(AF9="A",2,IF(AF9="B",2,IF(AF9="C",2,IF(AF9="N",2,))))</f>
        <v>0</v>
      </c>
      <c r="AI9" s="511"/>
      <c r="AJ9" s="512"/>
      <c r="AK9" s="513"/>
      <c r="AL9" s="422"/>
      <c r="AM9" s="425"/>
      <c r="AN9" s="27"/>
      <c r="AO9" s="28"/>
      <c r="AP9" s="29"/>
      <c r="AQ9" s="46"/>
      <c r="AR9" s="47"/>
      <c r="AS9" s="48"/>
    </row>
    <row r="10" spans="1:46" ht="20.100000000000001" customHeight="1" x14ac:dyDescent="0.15">
      <c r="A10" s="515"/>
      <c r="B10" s="519"/>
      <c r="C10" s="520"/>
      <c r="D10" s="52" t="s">
        <v>26</v>
      </c>
      <c r="E10" s="53" t="s">
        <v>27</v>
      </c>
      <c r="F10" s="54">
        <v>1</v>
      </c>
      <c r="G10" s="55" t="s">
        <v>28</v>
      </c>
      <c r="H10" s="570"/>
      <c r="I10" s="332"/>
      <c r="J10" s="56" t="str">
        <f t="shared" si="0"/>
        <v>-</v>
      </c>
      <c r="K10" s="57">
        <f>IF(I10="A",4,IF(I10="B",4,IF(I10="C",4,IF(I10="N",4,))))</f>
        <v>0</v>
      </c>
      <c r="L10" s="511"/>
      <c r="M10" s="512"/>
      <c r="N10" s="513"/>
      <c r="O10" s="419"/>
      <c r="P10" s="418"/>
      <c r="Q10" s="58" t="s">
        <v>16</v>
      </c>
      <c r="R10" s="59">
        <f>S80*F10</f>
        <v>0</v>
      </c>
      <c r="S10" s="60" t="s">
        <v>17</v>
      </c>
      <c r="T10" s="42"/>
      <c r="U10" s="40"/>
      <c r="V10" s="43"/>
      <c r="W10" s="61"/>
      <c r="X10" s="515"/>
      <c r="Y10" s="535"/>
      <c r="Z10" s="536"/>
      <c r="AA10" s="49" t="s">
        <v>442</v>
      </c>
      <c r="AB10" s="62" t="s">
        <v>23</v>
      </c>
      <c r="AC10" s="45">
        <v>1</v>
      </c>
      <c r="AD10" s="63" t="s">
        <v>17</v>
      </c>
      <c r="AE10" s="524"/>
      <c r="AF10" s="331"/>
      <c r="AG10" s="37" t="str">
        <f t="shared" si="1"/>
        <v>-</v>
      </c>
      <c r="AH10" s="38">
        <f>IF(AF10="A",1,IF(AF10="B",1,IF(AF10="C",1,IF(AF10="N",1,))))</f>
        <v>0</v>
      </c>
      <c r="AI10" s="511"/>
      <c r="AJ10" s="512"/>
      <c r="AK10" s="513"/>
      <c r="AL10" s="422"/>
      <c r="AM10" s="425"/>
      <c r="AN10" s="27"/>
      <c r="AO10" s="28"/>
      <c r="AP10" s="29"/>
      <c r="AQ10" s="46"/>
      <c r="AR10" s="47"/>
      <c r="AS10" s="48"/>
      <c r="AT10" s="61"/>
    </row>
    <row r="11" spans="1:46" ht="20.100000000000001" customHeight="1" x14ac:dyDescent="0.15">
      <c r="A11" s="515"/>
      <c r="B11" s="519"/>
      <c r="C11" s="520"/>
      <c r="D11" s="64" t="s">
        <v>450</v>
      </c>
      <c r="E11" s="65" t="s">
        <v>29</v>
      </c>
      <c r="F11" s="66">
        <v>0.5</v>
      </c>
      <c r="G11" s="67" t="s">
        <v>30</v>
      </c>
      <c r="H11" s="526" t="s">
        <v>31</v>
      </c>
      <c r="I11" s="333"/>
      <c r="J11" s="68" t="str">
        <f t="shared" si="0"/>
        <v>-</v>
      </c>
      <c r="K11" s="69">
        <f t="shared" si="3"/>
        <v>0</v>
      </c>
      <c r="L11" s="511"/>
      <c r="M11" s="512"/>
      <c r="N11" s="513"/>
      <c r="O11" s="419"/>
      <c r="P11" s="418"/>
      <c r="Q11" s="70"/>
      <c r="R11" s="71">
        <f>T94</f>
        <v>0</v>
      </c>
      <c r="S11" s="51" t="str">
        <f>IF(COUNTIF(J11:J12,"&gt;2")&lt;1,"未達","")</f>
        <v>未達</v>
      </c>
      <c r="T11" s="576" t="str">
        <f>IF(U12="-","-",IF(U12&gt;5,"？",IF(U12=5,"AAA",IF(U12&gt;=4.5,"AA",IF(U12&gt;=4,"A",IF(U12&gt;=3.5,"B",IF(U12&gt;=3,"C","？")))))))</f>
        <v>-</v>
      </c>
      <c r="U11" s="577"/>
      <c r="V11" s="578"/>
      <c r="W11" s="61"/>
      <c r="X11" s="515"/>
      <c r="Y11" s="535"/>
      <c r="Z11" s="536"/>
      <c r="AA11" s="52" t="s">
        <v>443</v>
      </c>
      <c r="AB11" s="34" t="s">
        <v>23</v>
      </c>
      <c r="AC11" s="45">
        <v>1</v>
      </c>
      <c r="AD11" s="36" t="s">
        <v>17</v>
      </c>
      <c r="AE11" s="524"/>
      <c r="AF11" s="331"/>
      <c r="AG11" s="37" t="str">
        <f t="shared" si="1"/>
        <v>-</v>
      </c>
      <c r="AH11" s="38">
        <f t="shared" ref="AH11" si="4">IF(AF11="A",2,IF(AF11="B",2,IF(AF11="C",2,IF(AF11="N",2,))))</f>
        <v>0</v>
      </c>
      <c r="AI11" s="511"/>
      <c r="AJ11" s="512"/>
      <c r="AK11" s="513"/>
      <c r="AL11" s="422"/>
      <c r="AM11" s="425"/>
      <c r="AN11" s="72"/>
      <c r="AO11" s="327">
        <f>AP81</f>
        <v>0</v>
      </c>
      <c r="AP11" s="51" t="str">
        <f>IF(COUNTIF(AG6:AG12,"&gt;2")&lt;7,"未達","")</f>
        <v>未達</v>
      </c>
      <c r="AQ11" s="46"/>
      <c r="AR11" s="47"/>
      <c r="AS11" s="48"/>
    </row>
    <row r="12" spans="1:46" ht="20.100000000000001" customHeight="1" thickBot="1" x14ac:dyDescent="0.2">
      <c r="A12" s="516"/>
      <c r="B12" s="521"/>
      <c r="C12" s="522"/>
      <c r="D12" s="73" t="s">
        <v>451</v>
      </c>
      <c r="E12" s="74" t="s">
        <v>23</v>
      </c>
      <c r="F12" s="75">
        <v>0.5</v>
      </c>
      <c r="G12" s="76" t="s">
        <v>17</v>
      </c>
      <c r="H12" s="556"/>
      <c r="I12" s="334"/>
      <c r="J12" s="77" t="str">
        <f t="shared" si="0"/>
        <v>-</v>
      </c>
      <c r="K12" s="69">
        <f t="shared" si="3"/>
        <v>0</v>
      </c>
      <c r="L12" s="508" t="s">
        <v>32</v>
      </c>
      <c r="M12" s="509"/>
      <c r="N12" s="510"/>
      <c r="O12" s="419"/>
      <c r="P12" s="418"/>
      <c r="Q12" s="78" t="s">
        <v>16</v>
      </c>
      <c r="R12" s="79">
        <f>S93*F12</f>
        <v>0</v>
      </c>
      <c r="S12" s="80" t="s">
        <v>17</v>
      </c>
      <c r="T12" s="81" t="s">
        <v>23</v>
      </c>
      <c r="U12" s="82" t="str">
        <f>IF(SUM(R12)=0,"-",ROUND((R11*F11)/SUM(R12),1))</f>
        <v>-</v>
      </c>
      <c r="V12" s="83" t="s">
        <v>17</v>
      </c>
      <c r="W12" s="61"/>
      <c r="X12" s="515"/>
      <c r="Y12" s="535"/>
      <c r="Z12" s="536"/>
      <c r="AA12" s="52" t="s">
        <v>444</v>
      </c>
      <c r="AB12" s="84" t="s">
        <v>23</v>
      </c>
      <c r="AC12" s="85">
        <v>1</v>
      </c>
      <c r="AD12" s="86" t="s">
        <v>17</v>
      </c>
      <c r="AE12" s="525"/>
      <c r="AF12" s="337"/>
      <c r="AG12" s="87" t="str">
        <f t="shared" si="1"/>
        <v>-</v>
      </c>
      <c r="AH12" s="57">
        <f t="shared" si="2"/>
        <v>0</v>
      </c>
      <c r="AI12" s="511"/>
      <c r="AJ12" s="512"/>
      <c r="AK12" s="513"/>
      <c r="AL12" s="422"/>
      <c r="AM12" s="425"/>
      <c r="AN12" s="58" t="s">
        <v>23</v>
      </c>
      <c r="AO12" s="59">
        <f>AO80*AC10</f>
        <v>0</v>
      </c>
      <c r="AP12" s="60" t="s">
        <v>17</v>
      </c>
      <c r="AQ12" s="46"/>
      <c r="AR12" s="47"/>
      <c r="AS12" s="48"/>
      <c r="AT12" s="61"/>
    </row>
    <row r="13" spans="1:46" ht="20.100000000000001" customHeight="1" x14ac:dyDescent="0.15">
      <c r="A13" s="514" t="s">
        <v>33</v>
      </c>
      <c r="B13" s="579" t="s">
        <v>34</v>
      </c>
      <c r="C13" s="518"/>
      <c r="D13" s="443" t="s">
        <v>432</v>
      </c>
      <c r="E13" s="445" t="s">
        <v>23</v>
      </c>
      <c r="F13" s="151">
        <v>1</v>
      </c>
      <c r="G13" s="446" t="s">
        <v>17</v>
      </c>
      <c r="H13" s="440" t="s">
        <v>35</v>
      </c>
      <c r="I13" s="330"/>
      <c r="J13" s="451" t="str">
        <f t="shared" si="0"/>
        <v>-</v>
      </c>
      <c r="K13" s="26">
        <f t="shared" si="3"/>
        <v>0</v>
      </c>
      <c r="L13" s="567">
        <f>SUM(K13:K14)</f>
        <v>0</v>
      </c>
      <c r="M13" s="568"/>
      <c r="N13" s="569"/>
      <c r="O13" s="419"/>
      <c r="P13" s="418"/>
      <c r="Q13" s="50"/>
      <c r="R13" s="327">
        <f>T106</f>
        <v>0</v>
      </c>
      <c r="S13" s="51" t="str">
        <f>IF(COUNTIF(J13,"&gt;2")&lt;1,"未達","")</f>
        <v>未達</v>
      </c>
      <c r="T13" s="576" t="str">
        <f>IF(U14="-","-",IF(U14&gt;5,"？",IF(U14=5,"AAA",IF(U14&gt;=4.5,"AA",IF(U14&gt;=4,"A",IF(U14&gt;=3.5,"B",IF(U14&gt;=3,"C","？")))))))</f>
        <v>-</v>
      </c>
      <c r="U13" s="577"/>
      <c r="V13" s="578"/>
      <c r="W13" s="61"/>
      <c r="X13" s="515"/>
      <c r="Y13" s="535"/>
      <c r="Z13" s="536"/>
      <c r="AA13" s="432"/>
      <c r="AB13" s="65" t="s">
        <v>23</v>
      </c>
      <c r="AC13" s="66">
        <v>1</v>
      </c>
      <c r="AD13" s="89" t="s">
        <v>36</v>
      </c>
      <c r="AE13" s="542" t="s">
        <v>504</v>
      </c>
      <c r="AF13" s="338"/>
      <c r="AG13" s="90" t="str">
        <f t="shared" si="1"/>
        <v>-</v>
      </c>
      <c r="AH13" s="91">
        <f t="shared" si="2"/>
        <v>0</v>
      </c>
      <c r="AI13" s="511"/>
      <c r="AJ13" s="512"/>
      <c r="AK13" s="513"/>
      <c r="AL13" s="422"/>
      <c r="AM13" s="425"/>
      <c r="AN13" s="27"/>
      <c r="AO13" s="28"/>
      <c r="AP13" s="29"/>
      <c r="AQ13" s="46"/>
      <c r="AR13" s="47"/>
      <c r="AS13" s="48"/>
      <c r="AT13" s="61"/>
    </row>
    <row r="14" spans="1:46" ht="20.100000000000001" customHeight="1" thickBot="1" x14ac:dyDescent="0.2">
      <c r="A14" s="516"/>
      <c r="B14" s="580"/>
      <c r="C14" s="522"/>
      <c r="D14" s="447" t="s">
        <v>431</v>
      </c>
      <c r="E14" s="448" t="s">
        <v>53</v>
      </c>
      <c r="F14" s="145">
        <v>1</v>
      </c>
      <c r="G14" s="450" t="s">
        <v>54</v>
      </c>
      <c r="H14" s="452" t="s">
        <v>433</v>
      </c>
      <c r="I14" s="335"/>
      <c r="J14" s="441" t="str">
        <f t="shared" si="0"/>
        <v>-</v>
      </c>
      <c r="K14" s="442">
        <f t="shared" si="3"/>
        <v>0</v>
      </c>
      <c r="L14" s="530" t="s">
        <v>37</v>
      </c>
      <c r="M14" s="531"/>
      <c r="N14" s="532"/>
      <c r="O14" s="419"/>
      <c r="P14" s="418"/>
      <c r="Q14" s="78" t="s">
        <v>23</v>
      </c>
      <c r="R14" s="79">
        <f>S105*F13</f>
        <v>0</v>
      </c>
      <c r="S14" s="80" t="s">
        <v>17</v>
      </c>
      <c r="T14" s="81" t="s">
        <v>23</v>
      </c>
      <c r="U14" s="82" t="str">
        <f>IF(SUM(R14)=0,"-",ROUND((R13*F13)/SUM(R14),1))</f>
        <v>-</v>
      </c>
      <c r="V14" s="83" t="s">
        <v>17</v>
      </c>
      <c r="W14" s="61"/>
      <c r="X14" s="515"/>
      <c r="Y14" s="535"/>
      <c r="Z14" s="536"/>
      <c r="AA14" s="433"/>
      <c r="AB14" s="84" t="s">
        <v>23</v>
      </c>
      <c r="AC14" s="93">
        <v>1</v>
      </c>
      <c r="AD14" s="94" t="s">
        <v>17</v>
      </c>
      <c r="AE14" s="524"/>
      <c r="AF14" s="331"/>
      <c r="AG14" s="37" t="str">
        <f t="shared" si="1"/>
        <v>-</v>
      </c>
      <c r="AH14" s="38">
        <f t="shared" si="2"/>
        <v>0</v>
      </c>
      <c r="AI14" s="511"/>
      <c r="AJ14" s="512"/>
      <c r="AK14" s="513"/>
      <c r="AL14" s="422"/>
      <c r="AM14" s="425"/>
      <c r="AN14" s="95"/>
      <c r="AO14" s="28"/>
      <c r="AP14" s="28"/>
      <c r="AQ14" s="46"/>
      <c r="AR14" s="47"/>
      <c r="AS14" s="48"/>
      <c r="AT14" s="61"/>
    </row>
    <row r="15" spans="1:46" ht="20.100000000000001" customHeight="1" x14ac:dyDescent="0.15">
      <c r="A15" s="514" t="s">
        <v>38</v>
      </c>
      <c r="B15" s="517" t="s">
        <v>39</v>
      </c>
      <c r="C15" s="518"/>
      <c r="D15" s="96" t="s">
        <v>434</v>
      </c>
      <c r="E15" s="97" t="s">
        <v>23</v>
      </c>
      <c r="F15" s="98">
        <v>1</v>
      </c>
      <c r="G15" s="99" t="s">
        <v>17</v>
      </c>
      <c r="H15" s="100" t="s">
        <v>40</v>
      </c>
      <c r="I15" s="336"/>
      <c r="J15" s="16" t="str">
        <f t="shared" si="0"/>
        <v>-</v>
      </c>
      <c r="K15" s="101">
        <f>IF(I15="A",2,IF(I15="B",2,IF(I15="C",2,IF(I15="N",2,))))</f>
        <v>0</v>
      </c>
      <c r="L15" s="567">
        <f>SUM(K15:K20)</f>
        <v>0</v>
      </c>
      <c r="M15" s="568"/>
      <c r="N15" s="569"/>
      <c r="O15" s="419"/>
      <c r="P15" s="418"/>
      <c r="Q15" s="102" t="s">
        <v>41</v>
      </c>
      <c r="R15" s="103">
        <f>T119</f>
        <v>0</v>
      </c>
      <c r="S15" s="104" t="s">
        <v>17</v>
      </c>
      <c r="T15" s="105"/>
      <c r="U15" s="106"/>
      <c r="V15" s="107"/>
      <c r="W15" s="61"/>
      <c r="X15" s="515"/>
      <c r="Y15" s="535"/>
      <c r="Z15" s="536"/>
      <c r="AA15" s="434"/>
      <c r="AB15" s="34" t="s">
        <v>23</v>
      </c>
      <c r="AC15" s="35">
        <v>1</v>
      </c>
      <c r="AD15" s="108" t="s">
        <v>36</v>
      </c>
      <c r="AE15" s="524"/>
      <c r="AF15" s="331"/>
      <c r="AG15" s="37" t="str">
        <f t="shared" si="1"/>
        <v>-</v>
      </c>
      <c r="AH15" s="38">
        <f t="shared" si="2"/>
        <v>0</v>
      </c>
      <c r="AI15" s="511"/>
      <c r="AJ15" s="512"/>
      <c r="AK15" s="513"/>
      <c r="AL15" s="422"/>
      <c r="AM15" s="425"/>
      <c r="AN15" s="95"/>
      <c r="AO15" s="28"/>
      <c r="AP15" s="28"/>
      <c r="AQ15" s="46"/>
      <c r="AR15" s="47"/>
      <c r="AS15" s="48"/>
      <c r="AT15" s="61"/>
    </row>
    <row r="16" spans="1:46" ht="20.100000000000001" customHeight="1" x14ac:dyDescent="0.15">
      <c r="A16" s="515"/>
      <c r="B16" s="519"/>
      <c r="C16" s="520"/>
      <c r="D16" s="64" t="s">
        <v>435</v>
      </c>
      <c r="E16" s="62" t="s">
        <v>20</v>
      </c>
      <c r="F16" s="109">
        <v>0.5</v>
      </c>
      <c r="G16" s="63" t="s">
        <v>36</v>
      </c>
      <c r="H16" s="526" t="s">
        <v>31</v>
      </c>
      <c r="I16" s="333"/>
      <c r="J16" s="68" t="str">
        <f t="shared" si="0"/>
        <v>-</v>
      </c>
      <c r="K16" s="69">
        <f t="shared" si="3"/>
        <v>0</v>
      </c>
      <c r="L16" s="511"/>
      <c r="M16" s="512"/>
      <c r="N16" s="513"/>
      <c r="O16" s="419"/>
      <c r="P16" s="418"/>
      <c r="Q16" s="110"/>
      <c r="R16" s="111"/>
      <c r="S16" s="112"/>
      <c r="T16" s="113"/>
      <c r="U16" s="114"/>
      <c r="V16" s="115"/>
      <c r="W16" s="61"/>
      <c r="X16" s="515"/>
      <c r="Y16" s="535"/>
      <c r="Z16" s="536"/>
      <c r="AA16" s="435"/>
      <c r="AB16" s="84" t="s">
        <v>23</v>
      </c>
      <c r="AC16" s="93">
        <v>1</v>
      </c>
      <c r="AD16" s="94" t="s">
        <v>17</v>
      </c>
      <c r="AE16" s="524"/>
      <c r="AF16" s="331"/>
      <c r="AG16" s="37" t="str">
        <f t="shared" si="1"/>
        <v>-</v>
      </c>
      <c r="AH16" s="38">
        <f t="shared" si="2"/>
        <v>0</v>
      </c>
      <c r="AI16" s="511"/>
      <c r="AJ16" s="512"/>
      <c r="AK16" s="513"/>
      <c r="AL16" s="422"/>
      <c r="AM16" s="425"/>
      <c r="AQ16" s="46"/>
      <c r="AR16" s="47"/>
      <c r="AS16" s="48"/>
      <c r="AT16" s="61"/>
    </row>
    <row r="17" spans="1:46" ht="20.100000000000001" customHeight="1" x14ac:dyDescent="0.15">
      <c r="A17" s="515"/>
      <c r="B17" s="519"/>
      <c r="C17" s="520"/>
      <c r="D17" s="116" t="s">
        <v>436</v>
      </c>
      <c r="E17" s="34" t="s">
        <v>23</v>
      </c>
      <c r="F17" s="117">
        <v>0.5</v>
      </c>
      <c r="G17" s="36" t="s">
        <v>17</v>
      </c>
      <c r="H17" s="527"/>
      <c r="I17" s="331"/>
      <c r="J17" s="37" t="str">
        <f t="shared" si="0"/>
        <v>-</v>
      </c>
      <c r="K17" s="38">
        <f t="shared" si="3"/>
        <v>0</v>
      </c>
      <c r="L17" s="511"/>
      <c r="M17" s="512"/>
      <c r="N17" s="513"/>
      <c r="O17" s="419"/>
      <c r="P17" s="418"/>
      <c r="Q17" s="50"/>
      <c r="R17" s="327">
        <f>T130</f>
        <v>0</v>
      </c>
      <c r="S17" s="51" t="str">
        <f>IF(COUNTIF(J16:J18,"&gt;2")&lt;1,"未達","")</f>
        <v>未達</v>
      </c>
      <c r="T17" s="113"/>
      <c r="U17" s="114"/>
      <c r="V17" s="115"/>
      <c r="W17" s="61"/>
      <c r="X17" s="515"/>
      <c r="Y17" s="535"/>
      <c r="Z17" s="536"/>
      <c r="AA17" s="434"/>
      <c r="AB17" s="34" t="s">
        <v>23</v>
      </c>
      <c r="AC17" s="35">
        <v>1</v>
      </c>
      <c r="AD17" s="108" t="s">
        <v>17</v>
      </c>
      <c r="AE17" s="524"/>
      <c r="AF17" s="331"/>
      <c r="AG17" s="37" t="str">
        <f t="shared" si="1"/>
        <v>-</v>
      </c>
      <c r="AH17" s="38">
        <f t="shared" si="2"/>
        <v>0</v>
      </c>
      <c r="AI17" s="511"/>
      <c r="AJ17" s="512"/>
      <c r="AK17" s="513"/>
      <c r="AL17" s="422"/>
      <c r="AM17" s="425"/>
      <c r="AQ17" s="46"/>
      <c r="AR17" s="47"/>
      <c r="AS17" s="48"/>
      <c r="AT17" s="61"/>
    </row>
    <row r="18" spans="1:46" ht="20.100000000000001" customHeight="1" x14ac:dyDescent="0.15">
      <c r="A18" s="515"/>
      <c r="B18" s="519"/>
      <c r="C18" s="520"/>
      <c r="D18" s="52" t="s">
        <v>437</v>
      </c>
      <c r="E18" s="53" t="s">
        <v>23</v>
      </c>
      <c r="F18" s="118">
        <v>0.5</v>
      </c>
      <c r="G18" s="55" t="s">
        <v>17</v>
      </c>
      <c r="H18" s="570"/>
      <c r="I18" s="337"/>
      <c r="J18" s="56" t="str">
        <f t="shared" si="0"/>
        <v>-</v>
      </c>
      <c r="K18" s="101">
        <f t="shared" si="3"/>
        <v>0</v>
      </c>
      <c r="L18" s="511"/>
      <c r="M18" s="512"/>
      <c r="N18" s="513"/>
      <c r="O18" s="419"/>
      <c r="P18" s="418"/>
      <c r="Q18" s="58" t="s">
        <v>23</v>
      </c>
      <c r="R18" s="59">
        <f>S129*F18</f>
        <v>0</v>
      </c>
      <c r="S18" s="60" t="s">
        <v>17</v>
      </c>
      <c r="T18" s="113"/>
      <c r="U18" s="114"/>
      <c r="V18" s="115"/>
      <c r="W18" s="61"/>
      <c r="X18" s="515"/>
      <c r="Y18" s="535"/>
      <c r="Z18" s="536"/>
      <c r="AA18" s="436"/>
      <c r="AB18" s="62" t="s">
        <v>23</v>
      </c>
      <c r="AC18" s="45">
        <v>1</v>
      </c>
      <c r="AD18" s="119" t="s">
        <v>42</v>
      </c>
      <c r="AE18" s="524"/>
      <c r="AF18" s="338"/>
      <c r="AG18" s="90" t="str">
        <f t="shared" si="1"/>
        <v>-</v>
      </c>
      <c r="AH18" s="120">
        <f t="shared" si="2"/>
        <v>0</v>
      </c>
      <c r="AI18" s="511"/>
      <c r="AJ18" s="512"/>
      <c r="AK18" s="513"/>
      <c r="AL18" s="422"/>
      <c r="AM18" s="425"/>
      <c r="AN18" s="72"/>
      <c r="AO18" s="327">
        <f>AP93</f>
        <v>0</v>
      </c>
      <c r="AP18" s="51" t="str">
        <f>IF(AH13+AH14+AH15+AH16+AH17+AH18+AH19&lt;10,"未達","")</f>
        <v>未達</v>
      </c>
      <c r="AQ18" s="46"/>
      <c r="AR18" s="47"/>
      <c r="AS18" s="48"/>
      <c r="AT18" s="61"/>
    </row>
    <row r="19" spans="1:46" ht="20.100000000000001" customHeight="1" x14ac:dyDescent="0.15">
      <c r="A19" s="515"/>
      <c r="B19" s="519"/>
      <c r="C19" s="520"/>
      <c r="D19" s="328" t="s">
        <v>43</v>
      </c>
      <c r="E19" s="62" t="s">
        <v>23</v>
      </c>
      <c r="F19" s="109">
        <v>0.5</v>
      </c>
      <c r="G19" s="63" t="s">
        <v>17</v>
      </c>
      <c r="H19" s="571" t="s">
        <v>452</v>
      </c>
      <c r="I19" s="333"/>
      <c r="J19" s="68" t="str">
        <f t="shared" si="0"/>
        <v>-</v>
      </c>
      <c r="K19" s="69">
        <f t="shared" si="3"/>
        <v>0</v>
      </c>
      <c r="L19" s="511"/>
      <c r="M19" s="512"/>
      <c r="N19" s="513"/>
      <c r="O19" s="419"/>
      <c r="P19" s="418"/>
      <c r="Q19" s="50"/>
      <c r="R19" s="71">
        <f>T142</f>
        <v>0</v>
      </c>
      <c r="S19" s="51" t="str">
        <f>IF(COUNTIF(J19:J20,"&gt;2")&lt;2,"未達","")</f>
        <v>未達</v>
      </c>
      <c r="T19" s="501" t="str">
        <f>IF(U20="-","-",IF(U20&gt;5,"？",IF(U20=5,"AAA",IF(U20&gt;=4.5,"AA",IF(U20&gt;=4,"A",IF(U20&gt;=3.5,"B",IF(U20&gt;=3,"C","？")))))))</f>
        <v>-</v>
      </c>
      <c r="U19" s="502"/>
      <c r="V19" s="503"/>
      <c r="W19" s="61"/>
      <c r="X19" s="515"/>
      <c r="Y19" s="535"/>
      <c r="Z19" s="536"/>
      <c r="AA19" s="437"/>
      <c r="AB19" s="84" t="s">
        <v>23</v>
      </c>
      <c r="AC19" s="93">
        <v>1</v>
      </c>
      <c r="AD19" s="94" t="s">
        <v>17</v>
      </c>
      <c r="AE19" s="525"/>
      <c r="AF19" s="335"/>
      <c r="AG19" s="56" t="str">
        <f t="shared" si="1"/>
        <v>-</v>
      </c>
      <c r="AH19" s="69">
        <f t="shared" si="2"/>
        <v>0</v>
      </c>
      <c r="AI19" s="511"/>
      <c r="AJ19" s="512"/>
      <c r="AK19" s="513"/>
      <c r="AL19" s="422"/>
      <c r="AM19" s="425"/>
      <c r="AN19" s="58" t="s">
        <v>23</v>
      </c>
      <c r="AO19" s="59">
        <f>AO92*AC17</f>
        <v>0</v>
      </c>
      <c r="AP19" s="60" t="s">
        <v>17</v>
      </c>
      <c r="AQ19" s="46"/>
      <c r="AR19" s="47"/>
      <c r="AS19" s="48"/>
      <c r="AT19" s="61"/>
    </row>
    <row r="20" spans="1:46" ht="20.100000000000001" customHeight="1" thickBot="1" x14ac:dyDescent="0.2">
      <c r="A20" s="516"/>
      <c r="B20" s="521"/>
      <c r="C20" s="522"/>
      <c r="D20" s="329" t="s">
        <v>429</v>
      </c>
      <c r="E20" s="74" t="s">
        <v>23</v>
      </c>
      <c r="F20" s="75">
        <v>0.5</v>
      </c>
      <c r="G20" s="76" t="s">
        <v>17</v>
      </c>
      <c r="H20" s="572"/>
      <c r="I20" s="334"/>
      <c r="J20" s="77" t="str">
        <f t="shared" si="0"/>
        <v>-</v>
      </c>
      <c r="K20" s="92">
        <f t="shared" si="3"/>
        <v>0</v>
      </c>
      <c r="L20" s="530" t="s">
        <v>44</v>
      </c>
      <c r="M20" s="531"/>
      <c r="N20" s="532"/>
      <c r="O20" s="419"/>
      <c r="P20" s="418"/>
      <c r="Q20" s="78" t="s">
        <v>23</v>
      </c>
      <c r="R20" s="79">
        <f>S141*F20</f>
        <v>0</v>
      </c>
      <c r="S20" s="80" t="s">
        <v>17</v>
      </c>
      <c r="T20" s="81" t="s">
        <v>23</v>
      </c>
      <c r="U20" s="82" t="str">
        <f>IF((R15+R18+R20)=0,"-",IF(OR(J15="-",J15="？"),ROUND((R17*F17+R19*F19)/(R18+R20),1),ROUND((J15*F15+R17*F17+R19*F19)/(R15+R18+R20),1)))</f>
        <v>-</v>
      </c>
      <c r="V20" s="83" t="s">
        <v>17</v>
      </c>
      <c r="W20" s="61"/>
      <c r="X20" s="515"/>
      <c r="Y20" s="535"/>
      <c r="Z20" s="536"/>
      <c r="AA20" s="64" t="s">
        <v>45</v>
      </c>
      <c r="AB20" s="65" t="s">
        <v>23</v>
      </c>
      <c r="AC20" s="66">
        <v>1</v>
      </c>
      <c r="AD20" s="89" t="s">
        <v>17</v>
      </c>
      <c r="AE20" s="542" t="s">
        <v>46</v>
      </c>
      <c r="AF20" s="333"/>
      <c r="AG20" s="68" t="str">
        <f t="shared" si="1"/>
        <v>-</v>
      </c>
      <c r="AH20" s="121">
        <f t="shared" si="2"/>
        <v>0</v>
      </c>
      <c r="AI20" s="511"/>
      <c r="AJ20" s="512"/>
      <c r="AK20" s="513"/>
      <c r="AL20" s="422"/>
      <c r="AM20" s="425"/>
      <c r="AN20" s="122"/>
      <c r="AO20" s="123"/>
      <c r="AP20" s="124"/>
      <c r="AQ20" s="46"/>
      <c r="AR20" s="47"/>
      <c r="AS20" s="48"/>
      <c r="AT20" s="61"/>
    </row>
    <row r="21" spans="1:46" ht="20.100000000000001" customHeight="1" x14ac:dyDescent="0.15">
      <c r="A21" s="514" t="s">
        <v>47</v>
      </c>
      <c r="B21" s="517" t="s">
        <v>48</v>
      </c>
      <c r="C21" s="518"/>
      <c r="D21" s="23" t="s">
        <v>49</v>
      </c>
      <c r="E21" s="13" t="s">
        <v>29</v>
      </c>
      <c r="F21" s="14">
        <v>1</v>
      </c>
      <c r="G21" s="15" t="s">
        <v>30</v>
      </c>
      <c r="H21" s="523" t="s">
        <v>50</v>
      </c>
      <c r="I21" s="330"/>
      <c r="J21" s="16" t="str">
        <f t="shared" si="0"/>
        <v>-</v>
      </c>
      <c r="K21" s="126">
        <f t="shared" si="3"/>
        <v>0</v>
      </c>
      <c r="L21" s="567">
        <f>SUM(K21:K65)</f>
        <v>0</v>
      </c>
      <c r="M21" s="568"/>
      <c r="N21" s="569"/>
      <c r="O21" s="419"/>
      <c r="P21" s="418"/>
      <c r="Q21" s="18"/>
      <c r="R21" s="19"/>
      <c r="S21" s="20"/>
      <c r="T21" s="127"/>
      <c r="U21" s="128"/>
      <c r="V21" s="129"/>
      <c r="W21" s="61"/>
      <c r="X21" s="515"/>
      <c r="Y21" s="535"/>
      <c r="Z21" s="536"/>
      <c r="AA21" s="116" t="s">
        <v>51</v>
      </c>
      <c r="AB21" s="62" t="s">
        <v>23</v>
      </c>
      <c r="AC21" s="45">
        <v>1</v>
      </c>
      <c r="AD21" s="63" t="s">
        <v>17</v>
      </c>
      <c r="AE21" s="524"/>
      <c r="AF21" s="338"/>
      <c r="AG21" s="90" t="str">
        <f t="shared" si="1"/>
        <v>-</v>
      </c>
      <c r="AH21" s="91">
        <f t="shared" si="2"/>
        <v>0</v>
      </c>
      <c r="AI21" s="511"/>
      <c r="AJ21" s="512"/>
      <c r="AK21" s="513"/>
      <c r="AL21" s="422"/>
      <c r="AM21" s="425"/>
      <c r="AN21" s="72"/>
      <c r="AO21" s="327"/>
      <c r="AP21" s="130"/>
      <c r="AQ21" s="131"/>
      <c r="AR21" s="132"/>
      <c r="AS21" s="133"/>
      <c r="AT21" s="61"/>
    </row>
    <row r="22" spans="1:46" ht="20.100000000000001" customHeight="1" x14ac:dyDescent="0.15">
      <c r="A22" s="515"/>
      <c r="B22" s="519"/>
      <c r="C22" s="520"/>
      <c r="D22" s="134" t="s">
        <v>52</v>
      </c>
      <c r="E22" s="62" t="s">
        <v>53</v>
      </c>
      <c r="F22" s="45">
        <v>1</v>
      </c>
      <c r="G22" s="63" t="s">
        <v>54</v>
      </c>
      <c r="H22" s="524"/>
      <c r="I22" s="338"/>
      <c r="J22" s="136" t="str">
        <f t="shared" si="0"/>
        <v>-</v>
      </c>
      <c r="K22" s="126">
        <f t="shared" si="3"/>
        <v>0</v>
      </c>
      <c r="L22" s="511"/>
      <c r="M22" s="512"/>
      <c r="N22" s="513"/>
      <c r="O22" s="419"/>
      <c r="P22" s="418"/>
      <c r="Q22" s="39"/>
      <c r="R22" s="40"/>
      <c r="S22" s="41"/>
      <c r="T22" s="137"/>
      <c r="U22" s="138"/>
      <c r="V22" s="139"/>
      <c r="W22" s="61"/>
      <c r="X22" s="515"/>
      <c r="Y22" s="535"/>
      <c r="Z22" s="536"/>
      <c r="AA22" s="88" t="s">
        <v>55</v>
      </c>
      <c r="AB22" s="140" t="s">
        <v>53</v>
      </c>
      <c r="AC22" s="85">
        <v>1</v>
      </c>
      <c r="AD22" s="141" t="s">
        <v>54</v>
      </c>
      <c r="AE22" s="524"/>
      <c r="AF22" s="335"/>
      <c r="AG22" s="142" t="str">
        <f t="shared" si="1"/>
        <v>-</v>
      </c>
      <c r="AH22" s="38">
        <f t="shared" si="2"/>
        <v>0</v>
      </c>
      <c r="AI22" s="511"/>
      <c r="AJ22" s="512"/>
      <c r="AK22" s="513"/>
      <c r="AL22" s="422"/>
      <c r="AM22" s="425"/>
      <c r="AN22" s="72"/>
      <c r="AO22" s="327">
        <f>AP105</f>
        <v>0</v>
      </c>
      <c r="AP22" s="51" t="str">
        <f>IF(COUNTIF(AG20:AG23,"&gt;2")&lt;1,"未達","")</f>
        <v>未達</v>
      </c>
      <c r="AQ22" s="501" t="str">
        <f>IF(AR23="-","-",IF(AR23&gt;5,"？",IF(AR23=5,"AAA",IF(AR23&gt;=4.5,"AA",IF(AR23&gt;=4,"A",IF(AR23&gt;=3.5,"B",IF(AR23&gt;=3,"C","？")))))))</f>
        <v>-</v>
      </c>
      <c r="AR22" s="502"/>
      <c r="AS22" s="596"/>
      <c r="AT22" s="61"/>
    </row>
    <row r="23" spans="1:46" ht="20.100000000000001" customHeight="1" thickBot="1" x14ac:dyDescent="0.2">
      <c r="A23" s="515"/>
      <c r="B23" s="519"/>
      <c r="C23" s="520"/>
      <c r="D23" s="44" t="s">
        <v>56</v>
      </c>
      <c r="E23" s="34" t="s">
        <v>53</v>
      </c>
      <c r="F23" s="35">
        <v>1</v>
      </c>
      <c r="G23" s="36" t="s">
        <v>54</v>
      </c>
      <c r="H23" s="524"/>
      <c r="I23" s="331"/>
      <c r="J23" s="37" t="str">
        <f t="shared" si="0"/>
        <v>-</v>
      </c>
      <c r="K23" s="38">
        <f t="shared" si="3"/>
        <v>0</v>
      </c>
      <c r="L23" s="511"/>
      <c r="M23" s="512"/>
      <c r="N23" s="513"/>
      <c r="O23" s="419"/>
      <c r="P23" s="418"/>
      <c r="Q23" s="39"/>
      <c r="R23" s="40"/>
      <c r="S23" s="41"/>
      <c r="T23" s="137"/>
      <c r="U23" s="138"/>
      <c r="V23" s="139"/>
      <c r="W23" s="61"/>
      <c r="X23" s="516"/>
      <c r="Y23" s="537"/>
      <c r="Z23" s="538"/>
      <c r="AA23" s="144" t="s">
        <v>57</v>
      </c>
      <c r="AB23" s="74" t="s">
        <v>23</v>
      </c>
      <c r="AC23" s="145">
        <v>1</v>
      </c>
      <c r="AD23" s="76" t="s">
        <v>17</v>
      </c>
      <c r="AE23" s="566"/>
      <c r="AF23" s="334"/>
      <c r="AG23" s="77" t="str">
        <f t="shared" si="1"/>
        <v>-</v>
      </c>
      <c r="AH23" s="120">
        <f t="shared" si="2"/>
        <v>0</v>
      </c>
      <c r="AI23" s="530" t="s">
        <v>58</v>
      </c>
      <c r="AJ23" s="531"/>
      <c r="AK23" s="532"/>
      <c r="AL23" s="422"/>
      <c r="AM23" s="425"/>
      <c r="AN23" s="78" t="s">
        <v>23</v>
      </c>
      <c r="AO23" s="79">
        <f>AO104*AC23</f>
        <v>0</v>
      </c>
      <c r="AP23" s="80" t="s">
        <v>17</v>
      </c>
      <c r="AQ23" s="146" t="s">
        <v>23</v>
      </c>
      <c r="AR23" s="147" t="str">
        <f>IF((AO12+AO19+AO23)=0,"-",ROUND((AO11*AC12+AO18*AC19+AO22*AC21)/(AO12+AO19+AO23),1))</f>
        <v>-</v>
      </c>
      <c r="AS23" s="148" t="s">
        <v>36</v>
      </c>
      <c r="AT23" s="61"/>
    </row>
    <row r="24" spans="1:46" ht="20.100000000000001" customHeight="1" x14ac:dyDescent="0.15">
      <c r="A24" s="515"/>
      <c r="B24" s="519"/>
      <c r="C24" s="520"/>
      <c r="D24" s="49" t="s">
        <v>59</v>
      </c>
      <c r="E24" s="34" t="s">
        <v>53</v>
      </c>
      <c r="F24" s="35">
        <v>1</v>
      </c>
      <c r="G24" s="36" t="s">
        <v>54</v>
      </c>
      <c r="H24" s="524"/>
      <c r="I24" s="331"/>
      <c r="J24" s="37" t="str">
        <f t="shared" si="0"/>
        <v>-</v>
      </c>
      <c r="K24" s="38">
        <f t="shared" si="3"/>
        <v>0</v>
      </c>
      <c r="L24" s="511"/>
      <c r="M24" s="512"/>
      <c r="N24" s="513"/>
      <c r="O24" s="419"/>
      <c r="P24" s="418"/>
      <c r="T24" s="137"/>
      <c r="U24" s="138"/>
      <c r="V24" s="139"/>
      <c r="W24" s="61"/>
      <c r="X24" s="514" t="s">
        <v>60</v>
      </c>
      <c r="Y24" s="533" t="s">
        <v>61</v>
      </c>
      <c r="Z24" s="534"/>
      <c r="AA24" s="150" t="s">
        <v>26</v>
      </c>
      <c r="AB24" s="13" t="s">
        <v>20</v>
      </c>
      <c r="AC24" s="151">
        <v>1</v>
      </c>
      <c r="AD24" s="15" t="s">
        <v>36</v>
      </c>
      <c r="AE24" s="523" t="s">
        <v>18</v>
      </c>
      <c r="AF24" s="152">
        <f>I10</f>
        <v>0</v>
      </c>
      <c r="AG24" s="25" t="str">
        <f t="shared" si="1"/>
        <v>？</v>
      </c>
      <c r="AH24" s="17" t="s">
        <v>62</v>
      </c>
      <c r="AI24" s="511">
        <f>SUM(AH24:AH32)</f>
        <v>0</v>
      </c>
      <c r="AJ24" s="512"/>
      <c r="AK24" s="513"/>
      <c r="AL24" s="419"/>
      <c r="AM24" s="418"/>
      <c r="AN24" s="153"/>
      <c r="AO24" s="154"/>
      <c r="AP24" s="155"/>
      <c r="AQ24" s="30"/>
      <c r="AR24" s="31"/>
      <c r="AS24" s="156"/>
      <c r="AT24" s="61"/>
    </row>
    <row r="25" spans="1:46" ht="20.100000000000001" customHeight="1" x14ac:dyDescent="0.15">
      <c r="A25" s="515"/>
      <c r="B25" s="519"/>
      <c r="C25" s="520"/>
      <c r="D25" s="52" t="s">
        <v>63</v>
      </c>
      <c r="E25" s="84" t="s">
        <v>53</v>
      </c>
      <c r="F25" s="93">
        <v>1</v>
      </c>
      <c r="G25" s="86" t="s">
        <v>54</v>
      </c>
      <c r="H25" s="524"/>
      <c r="I25" s="339"/>
      <c r="J25" s="56" t="str">
        <f t="shared" si="0"/>
        <v>-</v>
      </c>
      <c r="K25" s="126">
        <f t="shared" si="3"/>
        <v>0</v>
      </c>
      <c r="L25" s="511"/>
      <c r="M25" s="512"/>
      <c r="N25" s="513"/>
      <c r="O25" s="419"/>
      <c r="P25" s="418"/>
      <c r="Q25" s="50"/>
      <c r="R25" s="327">
        <f>T154</f>
        <v>0</v>
      </c>
      <c r="S25" s="51" t="str">
        <f>IF(COUNTIF(J21:J26,"&gt;2")&lt;6,"未達","")</f>
        <v>未達</v>
      </c>
      <c r="T25" s="137"/>
      <c r="U25" s="138"/>
      <c r="V25" s="139"/>
      <c r="W25" s="61"/>
      <c r="X25" s="515"/>
      <c r="Y25" s="535"/>
      <c r="Z25" s="536"/>
      <c r="AA25" s="49" t="s">
        <v>64</v>
      </c>
      <c r="AB25" s="34" t="s">
        <v>23</v>
      </c>
      <c r="AC25" s="35">
        <v>1</v>
      </c>
      <c r="AD25" s="36" t="s">
        <v>17</v>
      </c>
      <c r="AE25" s="524"/>
      <c r="AF25" s="331"/>
      <c r="AG25" s="37" t="str">
        <f t="shared" si="1"/>
        <v>-</v>
      </c>
      <c r="AH25" s="38">
        <f t="shared" ref="AH25" si="5">IF(AF25="A",2,IF(AF25="B",2,IF(AF25="C",2,IF(AF25="N",2,))))</f>
        <v>0</v>
      </c>
      <c r="AI25" s="511"/>
      <c r="AJ25" s="512"/>
      <c r="AK25" s="513"/>
      <c r="AL25" s="422"/>
      <c r="AM25" s="425"/>
      <c r="AN25" s="27"/>
      <c r="AO25" s="28"/>
      <c r="AP25" s="29"/>
      <c r="AQ25" s="46"/>
      <c r="AR25" s="47"/>
      <c r="AS25" s="158"/>
      <c r="AT25" s="61"/>
    </row>
    <row r="26" spans="1:46" ht="20.100000000000001" customHeight="1" x14ac:dyDescent="0.15">
      <c r="A26" s="515"/>
      <c r="B26" s="519"/>
      <c r="C26" s="520"/>
      <c r="D26" s="159" t="s">
        <v>160</v>
      </c>
      <c r="E26" s="53" t="s">
        <v>16</v>
      </c>
      <c r="F26" s="54">
        <v>1</v>
      </c>
      <c r="G26" s="161" t="s">
        <v>17</v>
      </c>
      <c r="H26" s="525"/>
      <c r="I26" s="337"/>
      <c r="J26" s="87" t="str">
        <f t="shared" si="0"/>
        <v>-</v>
      </c>
      <c r="K26" s="57">
        <f>IF(I26="A",3,IF(I26="B",3,IF(I26="C",3,IF(I26="N",3,))))</f>
        <v>0</v>
      </c>
      <c r="L26" s="511"/>
      <c r="M26" s="512"/>
      <c r="N26" s="513"/>
      <c r="O26" s="419"/>
      <c r="P26" s="418"/>
      <c r="Q26" s="58" t="s">
        <v>23</v>
      </c>
      <c r="R26" s="59">
        <f>S153*F26</f>
        <v>0</v>
      </c>
      <c r="S26" s="60" t="s">
        <v>17</v>
      </c>
      <c r="T26" s="137"/>
      <c r="U26" s="138"/>
      <c r="V26" s="139"/>
      <c r="W26" s="61"/>
      <c r="X26" s="515"/>
      <c r="Y26" s="535"/>
      <c r="Z26" s="536"/>
      <c r="AA26" s="116" t="s">
        <v>65</v>
      </c>
      <c r="AB26" s="34" t="s">
        <v>23</v>
      </c>
      <c r="AC26" s="35">
        <v>1</v>
      </c>
      <c r="AD26" s="36" t="s">
        <v>17</v>
      </c>
      <c r="AE26" s="524"/>
      <c r="AF26" s="331"/>
      <c r="AG26" s="37" t="str">
        <f t="shared" si="1"/>
        <v>-</v>
      </c>
      <c r="AH26" s="38">
        <f t="shared" si="2"/>
        <v>0</v>
      </c>
      <c r="AI26" s="511"/>
      <c r="AJ26" s="512"/>
      <c r="AK26" s="513"/>
      <c r="AL26" s="422"/>
      <c r="AM26" s="425"/>
      <c r="AN26" s="27"/>
      <c r="AO26" s="28"/>
      <c r="AP26" s="29"/>
      <c r="AQ26" s="46"/>
      <c r="AR26" s="47"/>
      <c r="AS26" s="158"/>
      <c r="AT26" s="61"/>
    </row>
    <row r="27" spans="1:46" ht="20.100000000000001" customHeight="1" x14ac:dyDescent="0.15">
      <c r="A27" s="515"/>
      <c r="B27" s="519"/>
      <c r="C27" s="520"/>
      <c r="D27" s="44" t="s">
        <v>66</v>
      </c>
      <c r="E27" s="34" t="s">
        <v>23</v>
      </c>
      <c r="F27" s="35">
        <v>0.5</v>
      </c>
      <c r="G27" s="36" t="s">
        <v>17</v>
      </c>
      <c r="H27" s="573" t="s">
        <v>67</v>
      </c>
      <c r="I27" s="338"/>
      <c r="J27" s="90" t="str">
        <f t="shared" si="0"/>
        <v>-</v>
      </c>
      <c r="K27" s="91">
        <f t="shared" si="3"/>
        <v>0</v>
      </c>
      <c r="L27" s="511"/>
      <c r="M27" s="512"/>
      <c r="N27" s="513"/>
      <c r="O27" s="419"/>
      <c r="P27" s="418"/>
      <c r="Q27" s="162"/>
      <c r="R27" s="47"/>
      <c r="S27" s="47"/>
      <c r="T27" s="137"/>
      <c r="U27" s="138"/>
      <c r="V27" s="139"/>
      <c r="W27" s="61"/>
      <c r="X27" s="515"/>
      <c r="Y27" s="535"/>
      <c r="Z27" s="536"/>
      <c r="AA27" s="116" t="s">
        <v>68</v>
      </c>
      <c r="AB27" s="34" t="s">
        <v>23</v>
      </c>
      <c r="AC27" s="35">
        <v>1</v>
      </c>
      <c r="AD27" s="36" t="s">
        <v>17</v>
      </c>
      <c r="AE27" s="524"/>
      <c r="AF27" s="331"/>
      <c r="AG27" s="37" t="str">
        <f t="shared" si="1"/>
        <v>-</v>
      </c>
      <c r="AH27" s="38">
        <f>IF(AF27="A",2,IF(AF27="B",2,IF(AF27="C",2,IF(AF27="N",2,))))</f>
        <v>0</v>
      </c>
      <c r="AI27" s="511"/>
      <c r="AJ27" s="512"/>
      <c r="AK27" s="513"/>
      <c r="AL27" s="422"/>
      <c r="AM27" s="425"/>
      <c r="AN27" s="27"/>
      <c r="AO27" s="28"/>
      <c r="AP27" s="29"/>
      <c r="AQ27" s="46"/>
      <c r="AR27" s="47"/>
      <c r="AS27" s="158"/>
      <c r="AT27" s="61"/>
    </row>
    <row r="28" spans="1:46" ht="20.100000000000001" customHeight="1" x14ac:dyDescent="0.15">
      <c r="A28" s="515"/>
      <c r="B28" s="519"/>
      <c r="C28" s="520"/>
      <c r="D28" s="49" t="s">
        <v>69</v>
      </c>
      <c r="E28" s="34" t="s">
        <v>23</v>
      </c>
      <c r="F28" s="35">
        <v>0.5</v>
      </c>
      <c r="G28" s="36" t="s">
        <v>17</v>
      </c>
      <c r="H28" s="574"/>
      <c r="I28" s="338"/>
      <c r="J28" s="90" t="str">
        <f t="shared" si="0"/>
        <v>-</v>
      </c>
      <c r="K28" s="91">
        <f t="shared" si="3"/>
        <v>0</v>
      </c>
      <c r="L28" s="511"/>
      <c r="M28" s="512"/>
      <c r="N28" s="513"/>
      <c r="O28" s="419"/>
      <c r="P28" s="418"/>
      <c r="Q28" s="162"/>
      <c r="R28" s="47"/>
      <c r="S28" s="163"/>
      <c r="T28" s="138"/>
      <c r="U28" s="138"/>
      <c r="V28" s="139"/>
      <c r="W28" s="61"/>
      <c r="X28" s="515"/>
      <c r="Y28" s="535"/>
      <c r="Z28" s="536"/>
      <c r="AA28" s="33" t="s">
        <v>70</v>
      </c>
      <c r="AB28" s="34" t="s">
        <v>23</v>
      </c>
      <c r="AC28" s="35">
        <v>1</v>
      </c>
      <c r="AD28" s="36" t="s">
        <v>17</v>
      </c>
      <c r="AE28" s="524"/>
      <c r="AF28" s="331"/>
      <c r="AG28" s="56" t="str">
        <f t="shared" si="1"/>
        <v>-</v>
      </c>
      <c r="AH28" s="120">
        <f>IF(AF28="A",1,IF(AF28="B",1,IF(AF28="C",1,IF(AF28="N",1,))))</f>
        <v>0</v>
      </c>
      <c r="AI28" s="511"/>
      <c r="AJ28" s="512"/>
      <c r="AK28" s="513"/>
      <c r="AL28" s="422"/>
      <c r="AM28" s="425"/>
      <c r="AN28" s="27"/>
      <c r="AO28" s="28"/>
      <c r="AP28" s="29"/>
      <c r="AQ28" s="46"/>
      <c r="AR28" s="47"/>
      <c r="AS28" s="158"/>
      <c r="AT28" s="61"/>
    </row>
    <row r="29" spans="1:46" ht="20.100000000000001" customHeight="1" x14ac:dyDescent="0.15">
      <c r="A29" s="515"/>
      <c r="B29" s="519"/>
      <c r="C29" s="520"/>
      <c r="D29" s="49" t="s">
        <v>71</v>
      </c>
      <c r="E29" s="34" t="s">
        <v>23</v>
      </c>
      <c r="F29" s="35">
        <v>0.5</v>
      </c>
      <c r="G29" s="36" t="s">
        <v>17</v>
      </c>
      <c r="H29" s="574"/>
      <c r="I29" s="338"/>
      <c r="J29" s="37" t="str">
        <f t="shared" si="0"/>
        <v>-</v>
      </c>
      <c r="K29" s="38">
        <f t="shared" si="3"/>
        <v>0</v>
      </c>
      <c r="L29" s="511"/>
      <c r="M29" s="512"/>
      <c r="N29" s="513"/>
      <c r="O29" s="419"/>
      <c r="P29" s="418"/>
      <c r="Q29" s="162"/>
      <c r="R29" s="47"/>
      <c r="S29" s="163"/>
      <c r="T29" s="164"/>
      <c r="U29" s="165"/>
      <c r="V29" s="166"/>
      <c r="W29" s="61"/>
      <c r="X29" s="515"/>
      <c r="Y29" s="535"/>
      <c r="Z29" s="536"/>
      <c r="AA29" s="33" t="s">
        <v>72</v>
      </c>
      <c r="AB29" s="84" t="s">
        <v>23</v>
      </c>
      <c r="AC29" s="93">
        <v>1</v>
      </c>
      <c r="AD29" s="86" t="s">
        <v>17</v>
      </c>
      <c r="AE29" s="524"/>
      <c r="AF29" s="339"/>
      <c r="AG29" s="56" t="str">
        <f t="shared" si="1"/>
        <v>-</v>
      </c>
      <c r="AH29" s="120">
        <f>IF(AF29="A",1,IF(AF29="B",1,IF(AF29="C",1,IF(AF29="N",1,))))</f>
        <v>0</v>
      </c>
      <c r="AI29" s="511"/>
      <c r="AJ29" s="512"/>
      <c r="AK29" s="513"/>
      <c r="AL29" s="422"/>
      <c r="AM29" s="425"/>
      <c r="AN29" s="72"/>
      <c r="AO29" s="327"/>
      <c r="AP29" s="51"/>
      <c r="AQ29" s="46"/>
      <c r="AR29" s="47"/>
      <c r="AS29" s="158"/>
      <c r="AT29" s="61"/>
    </row>
    <row r="30" spans="1:46" ht="20.100000000000001" customHeight="1" x14ac:dyDescent="0.15">
      <c r="A30" s="515"/>
      <c r="B30" s="519"/>
      <c r="C30" s="520"/>
      <c r="D30" s="49" t="s">
        <v>73</v>
      </c>
      <c r="E30" s="34" t="s">
        <v>23</v>
      </c>
      <c r="F30" s="35">
        <v>0.5</v>
      </c>
      <c r="G30" s="36" t="s">
        <v>17</v>
      </c>
      <c r="H30" s="574"/>
      <c r="I30" s="338"/>
      <c r="J30" s="37" t="str">
        <f t="shared" si="0"/>
        <v>-</v>
      </c>
      <c r="K30" s="38">
        <f t="shared" si="3"/>
        <v>0</v>
      </c>
      <c r="L30" s="511"/>
      <c r="M30" s="512"/>
      <c r="N30" s="513"/>
      <c r="O30" s="419"/>
      <c r="P30" s="418"/>
      <c r="Q30" s="162"/>
      <c r="R30" s="47"/>
      <c r="S30" s="163"/>
      <c r="T30" s="47"/>
      <c r="U30" s="47"/>
      <c r="V30" s="167"/>
      <c r="W30" s="61"/>
      <c r="X30" s="515"/>
      <c r="Y30" s="535"/>
      <c r="Z30" s="536"/>
      <c r="AA30" s="168" t="s">
        <v>74</v>
      </c>
      <c r="AB30" s="34" t="s">
        <v>23</v>
      </c>
      <c r="AC30" s="35">
        <v>1</v>
      </c>
      <c r="AD30" s="36" t="s">
        <v>17</v>
      </c>
      <c r="AE30" s="524"/>
      <c r="AF30" s="169">
        <f>I7</f>
        <v>0</v>
      </c>
      <c r="AG30" s="37" t="str">
        <f t="shared" si="1"/>
        <v>？</v>
      </c>
      <c r="AH30" s="38" t="s">
        <v>62</v>
      </c>
      <c r="AI30" s="511"/>
      <c r="AJ30" s="512"/>
      <c r="AK30" s="513"/>
      <c r="AL30" s="419"/>
      <c r="AM30" s="425"/>
      <c r="AN30" s="72"/>
      <c r="AO30" s="327">
        <f>AP117</f>
        <v>0</v>
      </c>
      <c r="AP30" s="51" t="str">
        <f>IF(COUNTIF(AG24:AG31,"&gt;2")&lt;8,"未達","")</f>
        <v>未達</v>
      </c>
      <c r="AQ30" s="132"/>
      <c r="AR30" s="132"/>
      <c r="AS30" s="170"/>
      <c r="AT30" s="61"/>
    </row>
    <row r="31" spans="1:46" ht="20.100000000000001" customHeight="1" x14ac:dyDescent="0.15">
      <c r="A31" s="515"/>
      <c r="B31" s="519"/>
      <c r="C31" s="520"/>
      <c r="D31" s="49" t="s">
        <v>75</v>
      </c>
      <c r="E31" s="34" t="s">
        <v>29</v>
      </c>
      <c r="F31" s="35">
        <v>0.5</v>
      </c>
      <c r="G31" s="36" t="s">
        <v>30</v>
      </c>
      <c r="H31" s="574"/>
      <c r="I31" s="338"/>
      <c r="J31" s="37" t="str">
        <f t="shared" si="0"/>
        <v>-</v>
      </c>
      <c r="K31" s="38">
        <f t="shared" si="3"/>
        <v>0</v>
      </c>
      <c r="L31" s="511"/>
      <c r="M31" s="512"/>
      <c r="N31" s="513"/>
      <c r="O31" s="419"/>
      <c r="P31" s="418"/>
      <c r="Q31" s="162"/>
      <c r="R31" s="47"/>
      <c r="S31" s="163"/>
      <c r="T31" s="47"/>
      <c r="U31" s="47"/>
      <c r="V31" s="167"/>
      <c r="W31" s="61"/>
      <c r="X31" s="515"/>
      <c r="Y31" s="535"/>
      <c r="Z31" s="536"/>
      <c r="AA31" s="168" t="s">
        <v>76</v>
      </c>
      <c r="AB31" s="171" t="s">
        <v>29</v>
      </c>
      <c r="AC31" s="172">
        <v>1</v>
      </c>
      <c r="AD31" s="173" t="s">
        <v>30</v>
      </c>
      <c r="AE31" s="524"/>
      <c r="AF31" s="174">
        <f>I8</f>
        <v>0</v>
      </c>
      <c r="AG31" s="175" t="str">
        <f t="shared" si="1"/>
        <v>？</v>
      </c>
      <c r="AH31" s="176" t="s">
        <v>62</v>
      </c>
      <c r="AI31" s="511"/>
      <c r="AJ31" s="512"/>
      <c r="AK31" s="513"/>
      <c r="AL31" s="419"/>
      <c r="AM31" s="418"/>
      <c r="AN31" s="58" t="s">
        <v>20</v>
      </c>
      <c r="AO31" s="59">
        <f>AO116*AC31</f>
        <v>0</v>
      </c>
      <c r="AP31" s="60" t="s">
        <v>36</v>
      </c>
      <c r="AQ31" s="501" t="str">
        <f>IF(AR32="-","-",IF(AR32&gt;5,"？",IF(AR32=5,"AAA",IF(AR32&gt;=4.5,"AA",IF(AR32&gt;=4,"A",IF(AR32&gt;=3.5,"B",IF(AR32&gt;=3,"C","？")))))))</f>
        <v>-</v>
      </c>
      <c r="AR31" s="502"/>
      <c r="AS31" s="503"/>
      <c r="AT31" s="61"/>
    </row>
    <row r="32" spans="1:46" ht="20.100000000000001" customHeight="1" thickBot="1" x14ac:dyDescent="0.2">
      <c r="A32" s="515"/>
      <c r="B32" s="519"/>
      <c r="C32" s="520"/>
      <c r="D32" s="49" t="s">
        <v>77</v>
      </c>
      <c r="E32" s="34" t="s">
        <v>20</v>
      </c>
      <c r="F32" s="35">
        <v>0.5</v>
      </c>
      <c r="G32" s="36" t="s">
        <v>36</v>
      </c>
      <c r="H32" s="574"/>
      <c r="I32" s="338"/>
      <c r="J32" s="37" t="str">
        <f t="shared" si="0"/>
        <v>-</v>
      </c>
      <c r="K32" s="38">
        <f t="shared" si="3"/>
        <v>0</v>
      </c>
      <c r="L32" s="511"/>
      <c r="M32" s="512"/>
      <c r="N32" s="513"/>
      <c r="O32" s="419"/>
      <c r="P32" s="418"/>
      <c r="Q32" s="162"/>
      <c r="R32" s="47"/>
      <c r="S32" s="163"/>
      <c r="T32" s="47"/>
      <c r="U32" s="47"/>
      <c r="V32" s="167"/>
      <c r="W32" s="61"/>
      <c r="X32" s="516"/>
      <c r="Y32" s="537"/>
      <c r="Z32" s="538"/>
      <c r="AA32" s="177" t="s">
        <v>445</v>
      </c>
      <c r="AB32" s="178" t="s">
        <v>20</v>
      </c>
      <c r="AC32" s="179">
        <v>1</v>
      </c>
      <c r="AD32" s="180" t="s">
        <v>36</v>
      </c>
      <c r="AE32" s="566"/>
      <c r="AF32" s="343"/>
      <c r="AG32" s="181" t="str">
        <f t="shared" si="1"/>
        <v>-</v>
      </c>
      <c r="AH32" s="182">
        <f>IF(AF32="A",2,IF(AF32="B",2,IF(AF32="C",2,)))</f>
        <v>0</v>
      </c>
      <c r="AI32" s="530" t="s">
        <v>78</v>
      </c>
      <c r="AJ32" s="531"/>
      <c r="AK32" s="532"/>
      <c r="AL32" s="422"/>
      <c r="AM32" s="425"/>
      <c r="AN32" s="183" t="s">
        <v>16</v>
      </c>
      <c r="AO32" s="184">
        <f>AP130</f>
        <v>0</v>
      </c>
      <c r="AP32" s="185" t="s">
        <v>17</v>
      </c>
      <c r="AQ32" s="146" t="s">
        <v>23</v>
      </c>
      <c r="AR32" s="147" t="str">
        <f>IF((AO31+AO32)=0,"-",IF(OR(AG32="-",AG32="？"),ROUND((AO30*AC30)/(AO31),1),ROUND((AO30*AC30+AG32*AC32)/(AO31+AO32),1)))</f>
        <v>-</v>
      </c>
      <c r="AS32" s="186" t="s">
        <v>17</v>
      </c>
      <c r="AT32" s="61"/>
    </row>
    <row r="33" spans="1:49" ht="20.100000000000001" customHeight="1" x14ac:dyDescent="0.15">
      <c r="A33" s="515"/>
      <c r="B33" s="519"/>
      <c r="C33" s="520"/>
      <c r="D33" s="49" t="s">
        <v>79</v>
      </c>
      <c r="E33" s="34" t="s">
        <v>23</v>
      </c>
      <c r="F33" s="35">
        <v>0.5</v>
      </c>
      <c r="G33" s="36" t="s">
        <v>17</v>
      </c>
      <c r="H33" s="574"/>
      <c r="I33" s="338"/>
      <c r="J33" s="37" t="str">
        <f t="shared" si="0"/>
        <v>-</v>
      </c>
      <c r="K33" s="38">
        <f t="shared" si="3"/>
        <v>0</v>
      </c>
      <c r="L33" s="511"/>
      <c r="M33" s="512"/>
      <c r="N33" s="513"/>
      <c r="O33" s="419"/>
      <c r="P33" s="418"/>
      <c r="Q33" s="162"/>
      <c r="R33" s="47"/>
      <c r="S33" s="163"/>
      <c r="T33" s="47"/>
      <c r="U33" s="47"/>
      <c r="V33" s="167"/>
      <c r="W33" s="61"/>
      <c r="X33" s="514" t="s">
        <v>80</v>
      </c>
      <c r="Y33" s="533" t="s">
        <v>81</v>
      </c>
      <c r="Z33" s="534"/>
      <c r="AA33" s="187" t="s">
        <v>25</v>
      </c>
      <c r="AB33" s="97" t="s">
        <v>23</v>
      </c>
      <c r="AC33" s="188">
        <v>1</v>
      </c>
      <c r="AD33" s="99" t="s">
        <v>17</v>
      </c>
      <c r="AE33" s="100" t="s">
        <v>82</v>
      </c>
      <c r="AF33" s="189">
        <f>I9</f>
        <v>0</v>
      </c>
      <c r="AG33" s="190" t="str">
        <f t="shared" si="1"/>
        <v>？</v>
      </c>
      <c r="AH33" s="191" t="s">
        <v>62</v>
      </c>
      <c r="AI33" s="539" t="s">
        <v>62</v>
      </c>
      <c r="AJ33" s="540"/>
      <c r="AK33" s="541"/>
      <c r="AL33" s="419"/>
      <c r="AM33" s="418"/>
      <c r="AN33" s="102" t="s">
        <v>23</v>
      </c>
      <c r="AO33" s="103">
        <f>AP142</f>
        <v>0</v>
      </c>
      <c r="AP33" s="192" t="s">
        <v>42</v>
      </c>
      <c r="AQ33" s="193"/>
      <c r="AR33" s="194"/>
      <c r="AS33" s="195"/>
      <c r="AT33" s="61"/>
    </row>
    <row r="34" spans="1:49" ht="20.100000000000001" customHeight="1" x14ac:dyDescent="0.15">
      <c r="A34" s="515"/>
      <c r="B34" s="519"/>
      <c r="C34" s="520"/>
      <c r="D34" s="49" t="s">
        <v>83</v>
      </c>
      <c r="E34" s="34" t="s">
        <v>41</v>
      </c>
      <c r="F34" s="35">
        <v>0.5</v>
      </c>
      <c r="G34" s="36" t="s">
        <v>42</v>
      </c>
      <c r="H34" s="574"/>
      <c r="I34" s="338"/>
      <c r="J34" s="37" t="str">
        <f t="shared" si="0"/>
        <v>-</v>
      </c>
      <c r="K34" s="38">
        <f t="shared" si="3"/>
        <v>0</v>
      </c>
      <c r="L34" s="511"/>
      <c r="M34" s="512"/>
      <c r="N34" s="513"/>
      <c r="O34" s="419"/>
      <c r="P34" s="418"/>
      <c r="Q34" s="162"/>
      <c r="R34" s="47"/>
      <c r="S34" s="163"/>
      <c r="T34" s="47"/>
      <c r="U34" s="47"/>
      <c r="V34" s="167"/>
      <c r="W34" s="61"/>
      <c r="X34" s="515"/>
      <c r="Y34" s="535"/>
      <c r="Z34" s="536"/>
      <c r="AA34" s="344"/>
      <c r="AB34" s="34" t="s">
        <v>41</v>
      </c>
      <c r="AC34" s="196">
        <v>1</v>
      </c>
      <c r="AD34" s="36" t="s">
        <v>42</v>
      </c>
      <c r="AE34" s="542" t="s">
        <v>453</v>
      </c>
      <c r="AF34" s="331"/>
      <c r="AG34" s="37" t="str">
        <f t="shared" si="1"/>
        <v>-</v>
      </c>
      <c r="AH34" s="38">
        <f t="shared" ref="AH34:AH38" si="6">IF(AF34="A",2,IF(AF34="B",2,IF(AF34="C",2,IF(AF34="N",2,))))</f>
        <v>0</v>
      </c>
      <c r="AI34" s="511">
        <f>SUM(AH34:AH39)</f>
        <v>0</v>
      </c>
      <c r="AJ34" s="512"/>
      <c r="AK34" s="513"/>
      <c r="AL34" s="422"/>
      <c r="AM34" s="425"/>
      <c r="AN34" s="27"/>
      <c r="AO34" s="28"/>
      <c r="AP34" s="29"/>
      <c r="AQ34" s="46"/>
      <c r="AR34" s="47"/>
      <c r="AS34" s="158"/>
      <c r="AT34" s="61"/>
    </row>
    <row r="35" spans="1:49" ht="20.100000000000001" customHeight="1" x14ac:dyDescent="0.15">
      <c r="A35" s="515"/>
      <c r="B35" s="519"/>
      <c r="C35" s="520"/>
      <c r="D35" s="49" t="s">
        <v>84</v>
      </c>
      <c r="E35" s="34" t="s">
        <v>23</v>
      </c>
      <c r="F35" s="35">
        <v>0.5</v>
      </c>
      <c r="G35" s="36" t="s">
        <v>17</v>
      </c>
      <c r="H35" s="574"/>
      <c r="I35" s="338"/>
      <c r="J35" s="37" t="str">
        <f t="shared" si="0"/>
        <v>-</v>
      </c>
      <c r="K35" s="38">
        <f t="shared" si="3"/>
        <v>0</v>
      </c>
      <c r="L35" s="511"/>
      <c r="M35" s="512"/>
      <c r="N35" s="513"/>
      <c r="O35" s="419"/>
      <c r="P35" s="418"/>
      <c r="Q35" s="162"/>
      <c r="R35" s="47"/>
      <c r="S35" s="163"/>
      <c r="T35" s="47"/>
      <c r="U35" s="47"/>
      <c r="V35" s="167"/>
      <c r="W35" s="61"/>
      <c r="X35" s="515"/>
      <c r="Y35" s="535"/>
      <c r="Z35" s="536"/>
      <c r="AA35" s="345"/>
      <c r="AB35" s="34" t="s">
        <v>23</v>
      </c>
      <c r="AC35" s="196">
        <v>1</v>
      </c>
      <c r="AD35" s="108" t="s">
        <v>17</v>
      </c>
      <c r="AE35" s="524"/>
      <c r="AF35" s="331"/>
      <c r="AG35" s="37" t="str">
        <f t="shared" si="1"/>
        <v>-</v>
      </c>
      <c r="AH35" s="38">
        <f t="shared" si="6"/>
        <v>0</v>
      </c>
      <c r="AI35" s="511"/>
      <c r="AJ35" s="512"/>
      <c r="AK35" s="513"/>
      <c r="AL35" s="422"/>
      <c r="AM35" s="425"/>
      <c r="AQ35" s="46"/>
      <c r="AR35" s="47"/>
      <c r="AS35" s="158"/>
      <c r="AT35" s="61"/>
    </row>
    <row r="36" spans="1:49" ht="20.100000000000001" customHeight="1" x14ac:dyDescent="0.15">
      <c r="A36" s="515"/>
      <c r="B36" s="519"/>
      <c r="C36" s="520"/>
      <c r="D36" s="49" t="s">
        <v>85</v>
      </c>
      <c r="E36" s="34" t="s">
        <v>23</v>
      </c>
      <c r="F36" s="35">
        <v>0.5</v>
      </c>
      <c r="G36" s="36" t="s">
        <v>17</v>
      </c>
      <c r="H36" s="574"/>
      <c r="I36" s="338"/>
      <c r="J36" s="37" t="str">
        <f t="shared" si="0"/>
        <v>-</v>
      </c>
      <c r="K36" s="38">
        <f t="shared" si="3"/>
        <v>0</v>
      </c>
      <c r="L36" s="511"/>
      <c r="M36" s="512"/>
      <c r="N36" s="513"/>
      <c r="O36" s="419"/>
      <c r="P36" s="418"/>
      <c r="Q36" s="162"/>
      <c r="R36" s="47"/>
      <c r="S36" s="163"/>
      <c r="T36" s="47"/>
      <c r="U36" s="47"/>
      <c r="V36" s="167"/>
      <c r="W36" s="61"/>
      <c r="X36" s="515"/>
      <c r="Y36" s="535"/>
      <c r="Z36" s="536"/>
      <c r="AA36" s="342"/>
      <c r="AB36" s="34" t="s">
        <v>23</v>
      </c>
      <c r="AC36" s="196">
        <v>1</v>
      </c>
      <c r="AD36" s="108" t="s">
        <v>17</v>
      </c>
      <c r="AE36" s="524"/>
      <c r="AF36" s="331"/>
      <c r="AG36" s="56" t="str">
        <f t="shared" si="1"/>
        <v>-</v>
      </c>
      <c r="AH36" s="69">
        <f t="shared" si="6"/>
        <v>0</v>
      </c>
      <c r="AI36" s="511"/>
      <c r="AJ36" s="512"/>
      <c r="AK36" s="513"/>
      <c r="AL36" s="422"/>
      <c r="AM36" s="425"/>
      <c r="AN36" s="72"/>
      <c r="AO36" s="327">
        <f>AP153</f>
        <v>0</v>
      </c>
      <c r="AP36" s="51" t="str">
        <f>IF(COUNTIF(AG34:AG37,"&gt;2")&lt;4,"未達","")</f>
        <v>未達</v>
      </c>
      <c r="AQ36" s="46"/>
      <c r="AR36" s="47"/>
      <c r="AS36" s="158"/>
      <c r="AT36" s="61"/>
      <c r="AV36" s="555"/>
      <c r="AW36" s="555"/>
    </row>
    <row r="37" spans="1:49" ht="20.100000000000001" customHeight="1" x14ac:dyDescent="0.15">
      <c r="A37" s="515"/>
      <c r="B37" s="519"/>
      <c r="C37" s="520"/>
      <c r="D37" s="49" t="s">
        <v>86</v>
      </c>
      <c r="E37" s="34" t="s">
        <v>20</v>
      </c>
      <c r="F37" s="35">
        <v>0.5</v>
      </c>
      <c r="G37" s="36" t="s">
        <v>36</v>
      </c>
      <c r="H37" s="574"/>
      <c r="I37" s="338"/>
      <c r="J37" s="37" t="str">
        <f t="shared" si="0"/>
        <v>-</v>
      </c>
      <c r="K37" s="38">
        <f t="shared" si="3"/>
        <v>0</v>
      </c>
      <c r="L37" s="511"/>
      <c r="M37" s="512"/>
      <c r="N37" s="513"/>
      <c r="O37" s="419"/>
      <c r="P37" s="418"/>
      <c r="Q37" s="162"/>
      <c r="R37" s="47"/>
      <c r="S37" s="163"/>
      <c r="T37" s="47"/>
      <c r="U37" s="47"/>
      <c r="V37" s="167"/>
      <c r="W37" s="61"/>
      <c r="X37" s="515"/>
      <c r="Y37" s="535"/>
      <c r="Z37" s="536"/>
      <c r="AA37" s="346"/>
      <c r="AB37" s="53" t="s">
        <v>20</v>
      </c>
      <c r="AC37" s="197">
        <v>1</v>
      </c>
      <c r="AD37" s="161" t="s">
        <v>36</v>
      </c>
      <c r="AE37" s="525"/>
      <c r="AF37" s="337"/>
      <c r="AG37" s="198" t="str">
        <f t="shared" si="1"/>
        <v>-</v>
      </c>
      <c r="AH37" s="57">
        <f t="shared" si="6"/>
        <v>0</v>
      </c>
      <c r="AI37" s="511"/>
      <c r="AJ37" s="512"/>
      <c r="AK37" s="513"/>
      <c r="AL37" s="422"/>
      <c r="AM37" s="425"/>
      <c r="AN37" s="58" t="s">
        <v>53</v>
      </c>
      <c r="AO37" s="59">
        <f>AO152*AC37</f>
        <v>0</v>
      </c>
      <c r="AP37" s="60" t="s">
        <v>54</v>
      </c>
      <c r="AQ37" s="46"/>
      <c r="AR37" s="47"/>
      <c r="AS37" s="158"/>
      <c r="AT37" s="61"/>
    </row>
    <row r="38" spans="1:49" ht="20.100000000000001" customHeight="1" x14ac:dyDescent="0.15">
      <c r="A38" s="515"/>
      <c r="B38" s="519"/>
      <c r="C38" s="520"/>
      <c r="D38" s="49" t="s">
        <v>87</v>
      </c>
      <c r="E38" s="34" t="s">
        <v>23</v>
      </c>
      <c r="F38" s="35">
        <v>0.5</v>
      </c>
      <c r="G38" s="36" t="s">
        <v>17</v>
      </c>
      <c r="H38" s="574"/>
      <c r="I38" s="338"/>
      <c r="J38" s="37" t="str">
        <f t="shared" si="0"/>
        <v>-</v>
      </c>
      <c r="K38" s="38">
        <f t="shared" si="3"/>
        <v>0</v>
      </c>
      <c r="L38" s="511"/>
      <c r="M38" s="512"/>
      <c r="N38" s="513"/>
      <c r="O38" s="419"/>
      <c r="P38" s="418"/>
      <c r="Q38" s="162"/>
      <c r="R38" s="47"/>
      <c r="S38" s="163"/>
      <c r="T38" s="47"/>
      <c r="U38" s="47"/>
      <c r="V38" s="167"/>
      <c r="W38" s="61"/>
      <c r="X38" s="515"/>
      <c r="Y38" s="535"/>
      <c r="Z38" s="536"/>
      <c r="AA38" s="199" t="s">
        <v>446</v>
      </c>
      <c r="AB38" s="62" t="s">
        <v>23</v>
      </c>
      <c r="AC38" s="117">
        <v>1</v>
      </c>
      <c r="AD38" s="63" t="s">
        <v>17</v>
      </c>
      <c r="AE38" s="542" t="s">
        <v>31</v>
      </c>
      <c r="AF38" s="338"/>
      <c r="AG38" s="90" t="str">
        <f t="shared" si="1"/>
        <v>-</v>
      </c>
      <c r="AH38" s="91">
        <f t="shared" si="6"/>
        <v>0</v>
      </c>
      <c r="AI38" s="511"/>
      <c r="AJ38" s="512"/>
      <c r="AK38" s="513"/>
      <c r="AL38" s="422"/>
      <c r="AM38" s="425"/>
      <c r="AN38" s="72"/>
      <c r="AO38" s="71">
        <f>AP165</f>
        <v>0</v>
      </c>
      <c r="AP38" s="51" t="str">
        <f>IF(COUNTIF(AG38:AG39,"&gt;2")&lt;1,"未達","")</f>
        <v>未達</v>
      </c>
      <c r="AQ38" s="501" t="str">
        <f>IF(AR39="-","-",IF(AR39&gt;5,"？",IF(AR39=5,"AAA",IF(AR39&gt;=4.5,"AA",IF(AR39&gt;=4,"A",IF(AR39&gt;=3.5,"B",IF(AR39&gt;=3,"C","？")))))))</f>
        <v>-</v>
      </c>
      <c r="AR38" s="502"/>
      <c r="AS38" s="503"/>
      <c r="AT38" s="61"/>
    </row>
    <row r="39" spans="1:49" ht="20.100000000000001" customHeight="1" thickBot="1" x14ac:dyDescent="0.2">
      <c r="A39" s="515"/>
      <c r="B39" s="519"/>
      <c r="C39" s="520"/>
      <c r="D39" s="49" t="s">
        <v>89</v>
      </c>
      <c r="E39" s="34" t="s">
        <v>29</v>
      </c>
      <c r="F39" s="35">
        <v>0.5</v>
      </c>
      <c r="G39" s="36" t="s">
        <v>30</v>
      </c>
      <c r="H39" s="574"/>
      <c r="I39" s="338"/>
      <c r="J39" s="37" t="str">
        <f t="shared" si="0"/>
        <v>-</v>
      </c>
      <c r="K39" s="38">
        <f t="shared" si="3"/>
        <v>0</v>
      </c>
      <c r="L39" s="511"/>
      <c r="M39" s="512"/>
      <c r="N39" s="513"/>
      <c r="O39" s="419"/>
      <c r="P39" s="418"/>
      <c r="Q39" s="162"/>
      <c r="R39" s="47"/>
      <c r="S39" s="163"/>
      <c r="T39" s="47"/>
      <c r="U39" s="47"/>
      <c r="V39" s="200"/>
      <c r="W39" s="61"/>
      <c r="X39" s="516"/>
      <c r="Y39" s="537"/>
      <c r="Z39" s="538"/>
      <c r="AA39" s="73" t="s">
        <v>447</v>
      </c>
      <c r="AB39" s="74" t="s">
        <v>29</v>
      </c>
      <c r="AC39" s="75">
        <v>1</v>
      </c>
      <c r="AD39" s="76" t="s">
        <v>30</v>
      </c>
      <c r="AE39" s="556"/>
      <c r="AF39" s="339"/>
      <c r="AG39" s="56" t="str">
        <f t="shared" si="1"/>
        <v>-</v>
      </c>
      <c r="AH39" s="120">
        <f t="shared" ref="AH39" si="7">IF(AF39="A",2,IF(AF39="B",2,IF(AF39="C",2,IF(AF39="N",2,))))</f>
        <v>0</v>
      </c>
      <c r="AI39" s="530" t="s">
        <v>88</v>
      </c>
      <c r="AJ39" s="531"/>
      <c r="AK39" s="532"/>
      <c r="AL39" s="422"/>
      <c r="AM39" s="425"/>
      <c r="AN39" s="78" t="s">
        <v>29</v>
      </c>
      <c r="AO39" s="79">
        <f>AO164*AC39</f>
        <v>0</v>
      </c>
      <c r="AP39" s="80" t="s">
        <v>30</v>
      </c>
      <c r="AQ39" s="146" t="s">
        <v>29</v>
      </c>
      <c r="AR39" s="147" t="str">
        <f>IF((AO33+AO37+AO39)=0,"-",IF(OR(AG33="-",AG33="？"),ROUND((AO36*AC36+AO38*AC38)/(AO37+AO39),1),ROUND((AG33*AC34+AO36*AC36+AO38*AC38)/(AO33+AO37+AO39),1)))</f>
        <v>-</v>
      </c>
      <c r="AS39" s="186" t="s">
        <v>30</v>
      </c>
      <c r="AT39" s="61"/>
    </row>
    <row r="40" spans="1:49" ht="20.100000000000001" customHeight="1" x14ac:dyDescent="0.15">
      <c r="A40" s="515"/>
      <c r="B40" s="519"/>
      <c r="C40" s="520"/>
      <c r="D40" s="49" t="s">
        <v>94</v>
      </c>
      <c r="E40" s="34" t="s">
        <v>29</v>
      </c>
      <c r="F40" s="35">
        <v>0.5</v>
      </c>
      <c r="G40" s="36" t="s">
        <v>30</v>
      </c>
      <c r="H40" s="574"/>
      <c r="I40" s="331"/>
      <c r="J40" s="37" t="str">
        <f t="shared" si="0"/>
        <v>-</v>
      </c>
      <c r="K40" s="38">
        <f t="shared" si="3"/>
        <v>0</v>
      </c>
      <c r="L40" s="511"/>
      <c r="M40" s="512"/>
      <c r="N40" s="513"/>
      <c r="O40" s="419"/>
      <c r="P40" s="418"/>
      <c r="Q40" s="162"/>
      <c r="R40" s="47"/>
      <c r="S40" s="163"/>
      <c r="T40" s="47"/>
      <c r="U40" s="47"/>
      <c r="V40" s="200"/>
      <c r="W40" s="61"/>
      <c r="X40" s="514" t="s">
        <v>90</v>
      </c>
      <c r="Y40" s="517" t="s">
        <v>91</v>
      </c>
      <c r="Z40" s="518"/>
      <c r="AA40" s="201" t="s">
        <v>92</v>
      </c>
      <c r="AB40" s="13" t="s">
        <v>29</v>
      </c>
      <c r="AC40" s="202">
        <v>1</v>
      </c>
      <c r="AD40" s="15" t="s">
        <v>30</v>
      </c>
      <c r="AE40" s="203" t="s">
        <v>93</v>
      </c>
      <c r="AF40" s="152">
        <f>I6</f>
        <v>0</v>
      </c>
      <c r="AG40" s="25" t="str">
        <f t="shared" si="1"/>
        <v>？</v>
      </c>
      <c r="AH40" s="26" t="s">
        <v>62</v>
      </c>
      <c r="AI40" s="557" t="s">
        <v>62</v>
      </c>
      <c r="AJ40" s="558"/>
      <c r="AK40" s="559"/>
      <c r="AL40" s="427"/>
      <c r="AM40" s="426"/>
      <c r="AN40" s="72"/>
      <c r="AO40" s="132"/>
      <c r="AP40" s="132"/>
      <c r="AQ40" s="193"/>
      <c r="AR40" s="132"/>
      <c r="AS40" s="170"/>
      <c r="AT40" s="61"/>
    </row>
    <row r="41" spans="1:49" ht="20.100000000000001" customHeight="1" x14ac:dyDescent="0.15">
      <c r="A41" s="515"/>
      <c r="B41" s="519"/>
      <c r="C41" s="520"/>
      <c r="D41" s="49" t="s">
        <v>95</v>
      </c>
      <c r="E41" s="34" t="s">
        <v>23</v>
      </c>
      <c r="F41" s="35">
        <v>0.5</v>
      </c>
      <c r="G41" s="36" t="s">
        <v>17</v>
      </c>
      <c r="H41" s="574"/>
      <c r="I41" s="331"/>
      <c r="J41" s="37" t="str">
        <f t="shared" si="0"/>
        <v>-</v>
      </c>
      <c r="K41" s="38">
        <f t="shared" si="3"/>
        <v>0</v>
      </c>
      <c r="L41" s="511"/>
      <c r="M41" s="512"/>
      <c r="N41" s="513"/>
      <c r="O41" s="419"/>
      <c r="P41" s="418"/>
      <c r="Q41" s="162"/>
      <c r="R41" s="47"/>
      <c r="S41" s="163"/>
      <c r="T41" s="47"/>
      <c r="U41" s="47"/>
      <c r="V41" s="200"/>
      <c r="W41" s="61"/>
      <c r="X41" s="515"/>
      <c r="Y41" s="519"/>
      <c r="Z41" s="520"/>
      <c r="AA41" s="204"/>
      <c r="AB41" s="205"/>
      <c r="AC41" s="205"/>
      <c r="AD41" s="205"/>
      <c r="AE41" s="206"/>
      <c r="AF41" s="169"/>
      <c r="AG41" s="37" t="str">
        <f t="shared" si="1"/>
        <v>-</v>
      </c>
      <c r="AH41" s="38">
        <f t="shared" ref="AH41:AH59" si="8">IF(AF41="A",2,IF(AF41="B",2,IF(AF41="C",2,IF(AF41="N",2,))))</f>
        <v>0</v>
      </c>
      <c r="AI41" s="560"/>
      <c r="AJ41" s="561"/>
      <c r="AK41" s="562"/>
      <c r="AL41" s="428"/>
      <c r="AM41" s="170"/>
      <c r="AN41" s="72"/>
      <c r="AO41" s="327">
        <f>AP177</f>
        <v>0</v>
      </c>
      <c r="AP41" s="51" t="str">
        <f>IF(COUNTIF(AG40:AG42,"&gt;2")&lt;1,"未達","")</f>
        <v>未達</v>
      </c>
      <c r="AQ41" s="501" t="str">
        <f>IF(AR42="-","-",IF(AR42&gt;5,"？",IF(AR42=5,"AAA",IF(AR42&gt;=4.5,"AA",IF(AR42&gt;=4,"A",IF(AR42&gt;=3.5,"B",IF(AR42&gt;=3,"C","？")))))))</f>
        <v>-</v>
      </c>
      <c r="AR41" s="502"/>
      <c r="AS41" s="503"/>
      <c r="AT41" s="61"/>
    </row>
    <row r="42" spans="1:49" ht="20.100000000000001" customHeight="1" thickBot="1" x14ac:dyDescent="0.2">
      <c r="A42" s="515"/>
      <c r="B42" s="519"/>
      <c r="C42" s="520"/>
      <c r="D42" s="49" t="s">
        <v>96</v>
      </c>
      <c r="E42" s="84" t="s">
        <v>53</v>
      </c>
      <c r="F42" s="93">
        <v>0.5</v>
      </c>
      <c r="G42" s="86" t="s">
        <v>54</v>
      </c>
      <c r="H42" s="574"/>
      <c r="I42" s="339"/>
      <c r="J42" s="56" t="str">
        <f t="shared" si="0"/>
        <v>-</v>
      </c>
      <c r="K42" s="69">
        <f t="shared" si="3"/>
        <v>0</v>
      </c>
      <c r="L42" s="511"/>
      <c r="M42" s="512"/>
      <c r="N42" s="513"/>
      <c r="O42" s="419"/>
      <c r="P42" s="418"/>
      <c r="T42" s="137"/>
      <c r="U42" s="138"/>
      <c r="V42" s="139"/>
      <c r="W42" s="61"/>
      <c r="X42" s="516"/>
      <c r="Y42" s="521"/>
      <c r="Z42" s="522"/>
      <c r="AA42" s="204"/>
      <c r="AB42" s="207"/>
      <c r="AC42" s="207"/>
      <c r="AD42" s="207"/>
      <c r="AE42" s="208"/>
      <c r="AF42" s="209"/>
      <c r="AG42" s="77" t="str">
        <f t="shared" si="1"/>
        <v>-</v>
      </c>
      <c r="AH42" s="92">
        <f t="shared" si="8"/>
        <v>0</v>
      </c>
      <c r="AI42" s="563"/>
      <c r="AJ42" s="564"/>
      <c r="AK42" s="565"/>
      <c r="AL42" s="428"/>
      <c r="AM42" s="170"/>
      <c r="AN42" s="58" t="s">
        <v>23</v>
      </c>
      <c r="AO42" s="59">
        <f>AO176*AC40</f>
        <v>0</v>
      </c>
      <c r="AP42" s="60" t="s">
        <v>17</v>
      </c>
      <c r="AQ42" s="146" t="s">
        <v>23</v>
      </c>
      <c r="AR42" s="147" t="str">
        <f>IF(SUM(AO42)=0,"-",ROUND((AO41*AC40)/SUM(AO42),1))</f>
        <v>-</v>
      </c>
      <c r="AS42" s="186" t="s">
        <v>17</v>
      </c>
      <c r="AT42" s="61"/>
    </row>
    <row r="43" spans="1:49" ht="20.100000000000001" customHeight="1" x14ac:dyDescent="0.15">
      <c r="A43" s="515"/>
      <c r="B43" s="519"/>
      <c r="C43" s="520"/>
      <c r="D43" s="49" t="s">
        <v>97</v>
      </c>
      <c r="E43" s="84" t="s">
        <v>53</v>
      </c>
      <c r="F43" s="93">
        <v>0.5</v>
      </c>
      <c r="G43" s="86" t="s">
        <v>54</v>
      </c>
      <c r="H43" s="574"/>
      <c r="I43" s="339"/>
      <c r="J43" s="56" t="str">
        <f t="shared" si="0"/>
        <v>-</v>
      </c>
      <c r="K43" s="69">
        <f t="shared" si="3"/>
        <v>0</v>
      </c>
      <c r="L43" s="511"/>
      <c r="M43" s="512"/>
      <c r="N43" s="513"/>
      <c r="O43" s="419"/>
      <c r="P43" s="418"/>
      <c r="T43" s="137"/>
      <c r="U43" s="138"/>
      <c r="V43" s="139"/>
      <c r="W43" s="61"/>
      <c r="X43" s="543" t="s">
        <v>506</v>
      </c>
      <c r="Y43" s="544"/>
      <c r="Z43" s="545"/>
      <c r="AA43" s="553"/>
      <c r="AB43" s="554"/>
      <c r="AC43" s="554"/>
      <c r="AD43" s="554"/>
      <c r="AE43" s="549" t="s">
        <v>505</v>
      </c>
      <c r="AF43" s="552"/>
      <c r="AG43" s="552"/>
      <c r="AH43" s="210">
        <f t="shared" si="8"/>
        <v>0</v>
      </c>
      <c r="AI43" s="511">
        <f>SUM(AH43:AH59)</f>
        <v>0</v>
      </c>
      <c r="AJ43" s="512"/>
      <c r="AK43" s="513"/>
      <c r="AL43" s="422"/>
      <c r="AM43" s="425"/>
      <c r="AN43" s="211"/>
      <c r="AO43" s="212"/>
      <c r="AP43" s="212"/>
      <c r="AQ43" s="212"/>
      <c r="AR43" s="212"/>
      <c r="AS43" s="213"/>
      <c r="AT43" s="61"/>
    </row>
    <row r="44" spans="1:49" ht="20.100000000000001" customHeight="1" x14ac:dyDescent="0.15">
      <c r="A44" s="515"/>
      <c r="B44" s="519"/>
      <c r="C44" s="520"/>
      <c r="D44" s="49" t="s">
        <v>98</v>
      </c>
      <c r="E44" s="34" t="s">
        <v>29</v>
      </c>
      <c r="F44" s="35">
        <v>0.5</v>
      </c>
      <c r="G44" s="36" t="s">
        <v>30</v>
      </c>
      <c r="H44" s="574"/>
      <c r="I44" s="339"/>
      <c r="J44" s="56" t="str">
        <f t="shared" ref="J44:J45" si="9">IF(ASC(UPPER(I44))="A",5,IF(ASC(UPPER(I44))="B",4,IF(ASC(UPPER(I44))="C",3,IF(ASC(UPPER(I44))="D",2,IF(ASC(UPPER(I44))="K",0,IF(ASC(UPPER(I44))="","-","？"))))))</f>
        <v>-</v>
      </c>
      <c r="K44" s="69">
        <f t="shared" ref="K44:K45" si="10">IF(I44="A",2,IF(I44="B",2,IF(I44="C",2,IF(I44="N",2,))))</f>
        <v>0</v>
      </c>
      <c r="L44" s="511"/>
      <c r="M44" s="512"/>
      <c r="N44" s="513"/>
      <c r="O44" s="419"/>
      <c r="P44" s="418"/>
      <c r="T44" s="137"/>
      <c r="U44" s="138"/>
      <c r="V44" s="139"/>
      <c r="W44" s="61"/>
      <c r="X44" s="546"/>
      <c r="Y44" s="547"/>
      <c r="Z44" s="548"/>
      <c r="AA44" s="497"/>
      <c r="AB44" s="498"/>
      <c r="AC44" s="498"/>
      <c r="AD44" s="498"/>
      <c r="AE44" s="550"/>
      <c r="AF44" s="529"/>
      <c r="AG44" s="529"/>
      <c r="AH44" s="214">
        <f t="shared" si="8"/>
        <v>0</v>
      </c>
      <c r="AI44" s="511"/>
      <c r="AJ44" s="512"/>
      <c r="AK44" s="513"/>
      <c r="AL44" s="422"/>
      <c r="AM44" s="425"/>
      <c r="AN44" s="215"/>
      <c r="AO44" s="216"/>
      <c r="AP44" s="216"/>
      <c r="AQ44" s="216"/>
      <c r="AR44" s="216"/>
      <c r="AS44" s="217"/>
      <c r="AT44" s="61"/>
    </row>
    <row r="45" spans="1:49" ht="20.100000000000001" customHeight="1" x14ac:dyDescent="0.15">
      <c r="A45" s="515"/>
      <c r="B45" s="519"/>
      <c r="C45" s="520"/>
      <c r="D45" s="49" t="s">
        <v>99</v>
      </c>
      <c r="E45" s="34" t="s">
        <v>16</v>
      </c>
      <c r="F45" s="35">
        <v>0.5</v>
      </c>
      <c r="G45" s="36" t="s">
        <v>30</v>
      </c>
      <c r="H45" s="574"/>
      <c r="I45" s="339"/>
      <c r="J45" s="56" t="str">
        <f t="shared" si="9"/>
        <v>-</v>
      </c>
      <c r="K45" s="69">
        <f t="shared" si="10"/>
        <v>0</v>
      </c>
      <c r="L45" s="511"/>
      <c r="M45" s="512"/>
      <c r="N45" s="513"/>
      <c r="O45" s="419"/>
      <c r="P45" s="418"/>
      <c r="T45" s="137"/>
      <c r="U45" s="138"/>
      <c r="V45" s="139"/>
      <c r="W45" s="61"/>
      <c r="X45" s="546"/>
      <c r="Y45" s="547"/>
      <c r="Z45" s="548"/>
      <c r="AA45" s="497"/>
      <c r="AB45" s="498"/>
      <c r="AC45" s="498"/>
      <c r="AD45" s="498"/>
      <c r="AE45" s="550"/>
      <c r="AF45" s="529"/>
      <c r="AG45" s="529"/>
      <c r="AH45" s="214">
        <f t="shared" si="8"/>
        <v>0</v>
      </c>
      <c r="AI45" s="511"/>
      <c r="AJ45" s="512"/>
      <c r="AK45" s="513"/>
      <c r="AL45" s="422"/>
      <c r="AM45" s="425"/>
      <c r="AN45" s="215"/>
      <c r="AO45" s="216"/>
      <c r="AP45" s="216"/>
      <c r="AQ45" s="216"/>
      <c r="AR45" s="216"/>
      <c r="AS45" s="217"/>
      <c r="AT45" s="61"/>
    </row>
    <row r="46" spans="1:49" ht="20.100000000000001" customHeight="1" x14ac:dyDescent="0.15">
      <c r="A46" s="515"/>
      <c r="B46" s="519"/>
      <c r="C46" s="520"/>
      <c r="D46" s="49" t="s">
        <v>100</v>
      </c>
      <c r="E46" s="34" t="s">
        <v>16</v>
      </c>
      <c r="F46" s="35">
        <v>0.5</v>
      </c>
      <c r="G46" s="108" t="s">
        <v>30</v>
      </c>
      <c r="H46" s="574"/>
      <c r="I46" s="331"/>
      <c r="J46" s="37" t="str">
        <f t="shared" si="0"/>
        <v>-</v>
      </c>
      <c r="K46" s="38">
        <f t="shared" si="3"/>
        <v>0</v>
      </c>
      <c r="L46" s="511"/>
      <c r="M46" s="512"/>
      <c r="N46" s="513"/>
      <c r="O46" s="419"/>
      <c r="P46" s="418"/>
      <c r="Q46" s="39"/>
      <c r="R46" s="40"/>
      <c r="S46" s="41"/>
      <c r="T46" s="137"/>
      <c r="U46" s="138"/>
      <c r="V46" s="139"/>
      <c r="W46" s="61"/>
      <c r="X46" s="546"/>
      <c r="Y46" s="547"/>
      <c r="Z46" s="548"/>
      <c r="AA46" s="497"/>
      <c r="AB46" s="498"/>
      <c r="AC46" s="498"/>
      <c r="AD46" s="498"/>
      <c r="AE46" s="550"/>
      <c r="AF46" s="529"/>
      <c r="AG46" s="529"/>
      <c r="AH46" s="214">
        <f t="shared" si="8"/>
        <v>0</v>
      </c>
      <c r="AI46" s="511"/>
      <c r="AJ46" s="512"/>
      <c r="AK46" s="513"/>
      <c r="AL46" s="422"/>
      <c r="AM46" s="425"/>
      <c r="AN46" s="215"/>
      <c r="AO46" s="216"/>
      <c r="AP46" s="216"/>
      <c r="AQ46" s="216"/>
      <c r="AR46" s="216"/>
      <c r="AS46" s="217"/>
      <c r="AT46" s="61"/>
    </row>
    <row r="47" spans="1:49" ht="20.100000000000001" customHeight="1" x14ac:dyDescent="0.15">
      <c r="A47" s="515"/>
      <c r="B47" s="519"/>
      <c r="C47" s="520"/>
      <c r="D47" s="49"/>
      <c r="E47" s="34" t="s">
        <v>20</v>
      </c>
      <c r="F47" s="35">
        <v>0.5</v>
      </c>
      <c r="G47" s="36" t="s">
        <v>36</v>
      </c>
      <c r="H47" s="574"/>
      <c r="I47" s="331"/>
      <c r="J47" s="37" t="str">
        <f t="shared" si="0"/>
        <v>-</v>
      </c>
      <c r="K47" s="38">
        <f t="shared" si="3"/>
        <v>0</v>
      </c>
      <c r="L47" s="511"/>
      <c r="M47" s="512"/>
      <c r="N47" s="513"/>
      <c r="O47" s="419"/>
      <c r="P47" s="418"/>
      <c r="T47" s="137"/>
      <c r="U47" s="138"/>
      <c r="V47" s="139"/>
      <c r="W47" s="61"/>
      <c r="X47" s="546"/>
      <c r="Y47" s="547"/>
      <c r="Z47" s="548"/>
      <c r="AA47" s="497"/>
      <c r="AB47" s="498"/>
      <c r="AC47" s="498"/>
      <c r="AD47" s="499"/>
      <c r="AE47" s="550"/>
      <c r="AF47" s="529"/>
      <c r="AG47" s="529"/>
      <c r="AH47" s="214">
        <f t="shared" si="8"/>
        <v>0</v>
      </c>
      <c r="AI47" s="511"/>
      <c r="AJ47" s="512"/>
      <c r="AK47" s="513"/>
      <c r="AL47" s="422"/>
      <c r="AM47" s="425"/>
      <c r="AN47" s="215"/>
      <c r="AO47" s="216"/>
      <c r="AP47" s="216"/>
      <c r="AQ47" s="216"/>
      <c r="AR47" s="216"/>
      <c r="AS47" s="217"/>
      <c r="AT47" s="61"/>
    </row>
    <row r="48" spans="1:49" ht="20.100000000000001" customHeight="1" x14ac:dyDescent="0.15">
      <c r="A48" s="515"/>
      <c r="B48" s="519"/>
      <c r="C48" s="520"/>
      <c r="D48" s="49"/>
      <c r="E48" s="34" t="s">
        <v>20</v>
      </c>
      <c r="F48" s="35">
        <v>0.5</v>
      </c>
      <c r="G48" s="108" t="s">
        <v>36</v>
      </c>
      <c r="H48" s="574"/>
      <c r="I48" s="331"/>
      <c r="J48" s="218" t="str">
        <f t="shared" si="0"/>
        <v>-</v>
      </c>
      <c r="K48" s="38">
        <f t="shared" si="3"/>
        <v>0</v>
      </c>
      <c r="L48" s="511"/>
      <c r="M48" s="512"/>
      <c r="N48" s="513"/>
      <c r="O48" s="419"/>
      <c r="P48" s="418"/>
      <c r="Q48" s="50"/>
      <c r="R48" s="327">
        <f>T166</f>
        <v>0</v>
      </c>
      <c r="S48" s="51" t="str">
        <f>IF(T163&gt;0,"未達","")</f>
        <v>未達</v>
      </c>
      <c r="T48" s="137"/>
      <c r="U48" s="138"/>
      <c r="V48" s="139"/>
      <c r="W48" s="61"/>
      <c r="X48" s="546"/>
      <c r="Y48" s="547"/>
      <c r="Z48" s="548"/>
      <c r="AA48" s="497"/>
      <c r="AB48" s="498"/>
      <c r="AC48" s="498"/>
      <c r="AD48" s="499"/>
      <c r="AE48" s="550"/>
      <c r="AF48" s="529"/>
      <c r="AG48" s="529"/>
      <c r="AH48" s="214">
        <f t="shared" si="8"/>
        <v>0</v>
      </c>
      <c r="AI48" s="511"/>
      <c r="AJ48" s="512"/>
      <c r="AK48" s="513"/>
      <c r="AL48" s="422"/>
      <c r="AM48" s="425"/>
      <c r="AN48" s="215"/>
      <c r="AO48" s="216"/>
      <c r="AP48" s="216"/>
      <c r="AQ48" s="216"/>
      <c r="AR48" s="216"/>
      <c r="AS48" s="217"/>
      <c r="AT48" s="61"/>
    </row>
    <row r="49" spans="1:46" ht="20.100000000000001" customHeight="1" x14ac:dyDescent="0.15">
      <c r="A49" s="515"/>
      <c r="B49" s="519"/>
      <c r="C49" s="520"/>
      <c r="D49" s="219"/>
      <c r="E49" s="171" t="s">
        <v>23</v>
      </c>
      <c r="F49" s="172">
        <v>0.5</v>
      </c>
      <c r="G49" s="173" t="s">
        <v>17</v>
      </c>
      <c r="H49" s="575"/>
      <c r="I49" s="340"/>
      <c r="J49" s="175" t="str">
        <f t="shared" si="0"/>
        <v>-</v>
      </c>
      <c r="K49" s="101">
        <f t="shared" si="3"/>
        <v>0</v>
      </c>
      <c r="L49" s="511"/>
      <c r="M49" s="512"/>
      <c r="N49" s="513"/>
      <c r="O49" s="419"/>
      <c r="P49" s="418"/>
      <c r="Q49" s="58" t="s">
        <v>23</v>
      </c>
      <c r="R49" s="59">
        <f>S165*F41</f>
        <v>0</v>
      </c>
      <c r="S49" s="60" t="s">
        <v>54</v>
      </c>
      <c r="T49" s="137"/>
      <c r="U49" s="138"/>
      <c r="V49" s="139"/>
      <c r="W49" s="61"/>
      <c r="X49" s="546"/>
      <c r="Y49" s="547"/>
      <c r="Z49" s="548"/>
      <c r="AA49" s="497"/>
      <c r="AB49" s="498"/>
      <c r="AC49" s="498"/>
      <c r="AD49" s="499"/>
      <c r="AE49" s="550"/>
      <c r="AF49" s="529"/>
      <c r="AG49" s="529"/>
      <c r="AH49" s="214">
        <f t="shared" si="8"/>
        <v>0</v>
      </c>
      <c r="AI49" s="511"/>
      <c r="AJ49" s="512"/>
      <c r="AK49" s="513"/>
      <c r="AL49" s="422"/>
      <c r="AM49" s="425"/>
      <c r="AN49" s="215"/>
      <c r="AO49" s="216"/>
      <c r="AP49" s="216"/>
      <c r="AQ49" s="216"/>
      <c r="AR49" s="216"/>
      <c r="AS49" s="217"/>
    </row>
    <row r="50" spans="1:46" ht="20.100000000000001" customHeight="1" x14ac:dyDescent="0.15">
      <c r="A50" s="515"/>
      <c r="B50" s="519"/>
      <c r="C50" s="520"/>
      <c r="D50" s="64" t="s">
        <v>101</v>
      </c>
      <c r="E50" s="65" t="s">
        <v>53</v>
      </c>
      <c r="F50" s="66">
        <v>0.5</v>
      </c>
      <c r="G50" s="67" t="s">
        <v>54</v>
      </c>
      <c r="H50" s="526" t="s">
        <v>102</v>
      </c>
      <c r="I50" s="333"/>
      <c r="J50" s="68" t="str">
        <f t="shared" si="0"/>
        <v>-</v>
      </c>
      <c r="K50" s="121">
        <f t="shared" si="3"/>
        <v>0</v>
      </c>
      <c r="L50" s="511"/>
      <c r="M50" s="512"/>
      <c r="N50" s="513"/>
      <c r="O50" s="419"/>
      <c r="P50" s="418"/>
      <c r="Q50" s="39"/>
      <c r="R50" s="40"/>
      <c r="S50" s="41"/>
      <c r="T50" s="137"/>
      <c r="U50" s="138"/>
      <c r="V50" s="139"/>
      <c r="W50" s="61"/>
      <c r="X50" s="546"/>
      <c r="Y50" s="547"/>
      <c r="Z50" s="548"/>
      <c r="AA50" s="497"/>
      <c r="AB50" s="498"/>
      <c r="AC50" s="498"/>
      <c r="AD50" s="499"/>
      <c r="AE50" s="550"/>
      <c r="AF50" s="500"/>
      <c r="AG50" s="500"/>
      <c r="AH50" s="214">
        <f t="shared" si="8"/>
        <v>0</v>
      </c>
      <c r="AI50" s="511"/>
      <c r="AJ50" s="512"/>
      <c r="AK50" s="513"/>
      <c r="AL50" s="422"/>
      <c r="AM50" s="425"/>
      <c r="AN50" s="215"/>
      <c r="AO50" s="216"/>
      <c r="AP50" s="216"/>
      <c r="AQ50" s="216"/>
      <c r="AR50" s="216"/>
      <c r="AS50" s="217"/>
    </row>
    <row r="51" spans="1:46" ht="20.100000000000001" customHeight="1" x14ac:dyDescent="0.15">
      <c r="A51" s="515"/>
      <c r="B51" s="519"/>
      <c r="C51" s="520"/>
      <c r="D51" s="49" t="s">
        <v>103</v>
      </c>
      <c r="E51" s="34" t="s">
        <v>53</v>
      </c>
      <c r="F51" s="35">
        <v>0.5</v>
      </c>
      <c r="G51" s="36" t="s">
        <v>54</v>
      </c>
      <c r="H51" s="527"/>
      <c r="I51" s="331"/>
      <c r="J51" s="37" t="str">
        <f t="shared" si="0"/>
        <v>-</v>
      </c>
      <c r="K51" s="38">
        <f t="shared" si="3"/>
        <v>0</v>
      </c>
      <c r="L51" s="511"/>
      <c r="M51" s="512"/>
      <c r="N51" s="513"/>
      <c r="O51" s="419"/>
      <c r="P51" s="418"/>
      <c r="Q51" s="39"/>
      <c r="R51" s="40"/>
      <c r="S51" s="41"/>
      <c r="T51" s="137"/>
      <c r="U51" s="138"/>
      <c r="V51" s="139"/>
      <c r="X51" s="546"/>
      <c r="Y51" s="547"/>
      <c r="Z51" s="548"/>
      <c r="AA51" s="497"/>
      <c r="AB51" s="498"/>
      <c r="AC51" s="498"/>
      <c r="AD51" s="499"/>
      <c r="AE51" s="550"/>
      <c r="AF51" s="500"/>
      <c r="AG51" s="500"/>
      <c r="AH51" s="214">
        <f t="shared" si="8"/>
        <v>0</v>
      </c>
      <c r="AI51" s="511"/>
      <c r="AJ51" s="512"/>
      <c r="AK51" s="513"/>
      <c r="AL51" s="422"/>
      <c r="AM51" s="425"/>
      <c r="AN51" s="215"/>
      <c r="AO51" s="216"/>
      <c r="AP51" s="216"/>
      <c r="AQ51" s="216"/>
      <c r="AR51" s="216"/>
      <c r="AS51" s="217"/>
      <c r="AT51" s="222"/>
    </row>
    <row r="52" spans="1:46" ht="20.100000000000001" customHeight="1" x14ac:dyDescent="0.15">
      <c r="A52" s="515"/>
      <c r="B52" s="519"/>
      <c r="C52" s="520"/>
      <c r="D52" s="49" t="s">
        <v>104</v>
      </c>
      <c r="E52" s="34" t="s">
        <v>53</v>
      </c>
      <c r="F52" s="35">
        <v>0.5</v>
      </c>
      <c r="G52" s="36" t="s">
        <v>54</v>
      </c>
      <c r="H52" s="527"/>
      <c r="I52" s="331"/>
      <c r="J52" s="37" t="str">
        <f t="shared" si="0"/>
        <v>-</v>
      </c>
      <c r="K52" s="38">
        <f t="shared" si="3"/>
        <v>0</v>
      </c>
      <c r="L52" s="511"/>
      <c r="M52" s="512"/>
      <c r="N52" s="513"/>
      <c r="O52" s="419"/>
      <c r="P52" s="418"/>
      <c r="Q52" s="39"/>
      <c r="R52" s="40"/>
      <c r="S52" s="41"/>
      <c r="T52" s="137"/>
      <c r="U52" s="138"/>
      <c r="V52" s="139"/>
      <c r="X52" s="546"/>
      <c r="Y52" s="547"/>
      <c r="Z52" s="548"/>
      <c r="AA52" s="497"/>
      <c r="AB52" s="498"/>
      <c r="AC52" s="498"/>
      <c r="AD52" s="499"/>
      <c r="AE52" s="550"/>
      <c r="AF52" s="500"/>
      <c r="AG52" s="500"/>
      <c r="AH52" s="214">
        <f t="shared" si="8"/>
        <v>0</v>
      </c>
      <c r="AI52" s="511"/>
      <c r="AJ52" s="512"/>
      <c r="AK52" s="513"/>
      <c r="AL52" s="422"/>
      <c r="AM52" s="425"/>
      <c r="AN52" s="215"/>
      <c r="AO52" s="216"/>
      <c r="AP52" s="216"/>
      <c r="AQ52" s="216"/>
      <c r="AR52" s="216"/>
      <c r="AS52" s="217"/>
      <c r="AT52" s="222"/>
    </row>
    <row r="53" spans="1:46" ht="20.100000000000001" customHeight="1" x14ac:dyDescent="0.15">
      <c r="A53" s="515"/>
      <c r="B53" s="519"/>
      <c r="C53" s="520"/>
      <c r="D53" s="49" t="s">
        <v>105</v>
      </c>
      <c r="E53" s="34" t="s">
        <v>53</v>
      </c>
      <c r="F53" s="35">
        <v>0.5</v>
      </c>
      <c r="G53" s="36" t="s">
        <v>54</v>
      </c>
      <c r="H53" s="527"/>
      <c r="I53" s="339"/>
      <c r="J53" s="37" t="str">
        <f t="shared" si="0"/>
        <v>-</v>
      </c>
      <c r="K53" s="38">
        <f t="shared" si="3"/>
        <v>0</v>
      </c>
      <c r="L53" s="511"/>
      <c r="M53" s="512"/>
      <c r="N53" s="513"/>
      <c r="O53" s="419"/>
      <c r="P53" s="418"/>
      <c r="Q53" s="39"/>
      <c r="R53" s="40"/>
      <c r="S53" s="41"/>
      <c r="T53" s="137"/>
      <c r="U53" s="138"/>
      <c r="V53" s="139"/>
      <c r="X53" s="546"/>
      <c r="Y53" s="547"/>
      <c r="Z53" s="548"/>
      <c r="AA53" s="497"/>
      <c r="AB53" s="498"/>
      <c r="AC53" s="498"/>
      <c r="AD53" s="499"/>
      <c r="AE53" s="550"/>
      <c r="AF53" s="500"/>
      <c r="AG53" s="500"/>
      <c r="AH53" s="214">
        <f t="shared" si="8"/>
        <v>0</v>
      </c>
      <c r="AI53" s="511"/>
      <c r="AJ53" s="512"/>
      <c r="AK53" s="513"/>
      <c r="AL53" s="422"/>
      <c r="AM53" s="425"/>
      <c r="AN53" s="215"/>
      <c r="AO53" s="216"/>
      <c r="AP53" s="216"/>
      <c r="AQ53" s="216"/>
      <c r="AR53" s="216"/>
      <c r="AS53" s="217"/>
      <c r="AT53" s="222"/>
    </row>
    <row r="54" spans="1:46" ht="20.100000000000001" customHeight="1" x14ac:dyDescent="0.15">
      <c r="A54" s="515"/>
      <c r="B54" s="519"/>
      <c r="C54" s="520"/>
      <c r="D54" s="49" t="s">
        <v>106</v>
      </c>
      <c r="E54" s="34" t="s">
        <v>53</v>
      </c>
      <c r="F54" s="35">
        <v>0.5</v>
      </c>
      <c r="G54" s="36" t="s">
        <v>54</v>
      </c>
      <c r="H54" s="527"/>
      <c r="I54" s="339"/>
      <c r="J54" s="37" t="str">
        <f t="shared" si="0"/>
        <v>-</v>
      </c>
      <c r="K54" s="38">
        <f t="shared" si="3"/>
        <v>0</v>
      </c>
      <c r="L54" s="511"/>
      <c r="M54" s="512"/>
      <c r="N54" s="513"/>
      <c r="O54" s="419"/>
      <c r="P54" s="418"/>
      <c r="Q54" s="39"/>
      <c r="R54" s="40"/>
      <c r="S54" s="41"/>
      <c r="T54" s="137"/>
      <c r="U54" s="138"/>
      <c r="V54" s="139"/>
      <c r="X54" s="546"/>
      <c r="Y54" s="547"/>
      <c r="Z54" s="548"/>
      <c r="AA54" s="497"/>
      <c r="AB54" s="498"/>
      <c r="AC54" s="498"/>
      <c r="AD54" s="499"/>
      <c r="AE54" s="550"/>
      <c r="AF54" s="500"/>
      <c r="AG54" s="500"/>
      <c r="AH54" s="214">
        <f t="shared" si="8"/>
        <v>0</v>
      </c>
      <c r="AI54" s="511"/>
      <c r="AJ54" s="512"/>
      <c r="AK54" s="513"/>
      <c r="AL54" s="422"/>
      <c r="AM54" s="425"/>
      <c r="AN54" s="215"/>
      <c r="AO54" s="216"/>
      <c r="AP54" s="216"/>
      <c r="AQ54" s="216"/>
      <c r="AR54" s="216"/>
      <c r="AS54" s="217"/>
      <c r="AT54" s="222"/>
    </row>
    <row r="55" spans="1:46" ht="20.100000000000001" customHeight="1" x14ac:dyDescent="0.15">
      <c r="A55" s="515"/>
      <c r="B55" s="519"/>
      <c r="C55" s="520"/>
      <c r="D55" s="49" t="s">
        <v>107</v>
      </c>
      <c r="E55" s="34" t="s">
        <v>53</v>
      </c>
      <c r="F55" s="35">
        <v>0.5</v>
      </c>
      <c r="G55" s="36" t="s">
        <v>54</v>
      </c>
      <c r="H55" s="527"/>
      <c r="I55" s="331"/>
      <c r="J55" s="37" t="str">
        <f t="shared" si="0"/>
        <v>-</v>
      </c>
      <c r="K55" s="38">
        <f t="shared" si="3"/>
        <v>0</v>
      </c>
      <c r="L55" s="511"/>
      <c r="M55" s="512"/>
      <c r="N55" s="513"/>
      <c r="O55" s="419"/>
      <c r="P55" s="418"/>
      <c r="Q55" s="39"/>
      <c r="R55" s="40"/>
      <c r="S55" s="41"/>
      <c r="T55" s="137"/>
      <c r="U55" s="138"/>
      <c r="V55" s="139"/>
      <c r="X55" s="546"/>
      <c r="Y55" s="547"/>
      <c r="Z55" s="548"/>
      <c r="AA55" s="497"/>
      <c r="AB55" s="498"/>
      <c r="AC55" s="498"/>
      <c r="AD55" s="499"/>
      <c r="AE55" s="550"/>
      <c r="AF55" s="500"/>
      <c r="AG55" s="500"/>
      <c r="AH55" s="214">
        <f t="shared" si="8"/>
        <v>0</v>
      </c>
      <c r="AI55" s="511"/>
      <c r="AJ55" s="512"/>
      <c r="AK55" s="513"/>
      <c r="AL55" s="422"/>
      <c r="AM55" s="425"/>
      <c r="AN55" s="215"/>
      <c r="AO55" s="216"/>
      <c r="AP55" s="216"/>
      <c r="AQ55" s="216"/>
      <c r="AR55" s="216"/>
      <c r="AS55" s="217"/>
      <c r="AT55" s="222"/>
    </row>
    <row r="56" spans="1:46" ht="20.100000000000001" customHeight="1" x14ac:dyDescent="0.15">
      <c r="A56" s="515"/>
      <c r="B56" s="519"/>
      <c r="C56" s="520"/>
      <c r="D56" s="49" t="s">
        <v>108</v>
      </c>
      <c r="E56" s="34" t="s">
        <v>53</v>
      </c>
      <c r="F56" s="35">
        <v>0.5</v>
      </c>
      <c r="G56" s="36" t="s">
        <v>54</v>
      </c>
      <c r="H56" s="527"/>
      <c r="I56" s="331"/>
      <c r="J56" s="37" t="str">
        <f t="shared" si="0"/>
        <v>-</v>
      </c>
      <c r="K56" s="38">
        <f t="shared" si="3"/>
        <v>0</v>
      </c>
      <c r="L56" s="511"/>
      <c r="M56" s="512"/>
      <c r="N56" s="513"/>
      <c r="O56" s="419"/>
      <c r="P56" s="418"/>
      <c r="Q56" s="223"/>
      <c r="R56" s="224"/>
      <c r="S56" s="225"/>
      <c r="T56" s="137"/>
      <c r="U56" s="138"/>
      <c r="V56" s="139"/>
      <c r="X56" s="546"/>
      <c r="Y56" s="547"/>
      <c r="Z56" s="548"/>
      <c r="AA56" s="497"/>
      <c r="AB56" s="498"/>
      <c r="AC56" s="498"/>
      <c r="AD56" s="499"/>
      <c r="AE56" s="550"/>
      <c r="AF56" s="500"/>
      <c r="AG56" s="500"/>
      <c r="AH56" s="214">
        <f t="shared" si="8"/>
        <v>0</v>
      </c>
      <c r="AI56" s="511"/>
      <c r="AJ56" s="512"/>
      <c r="AK56" s="513"/>
      <c r="AL56" s="422"/>
      <c r="AM56" s="425"/>
      <c r="AN56" s="215"/>
      <c r="AO56" s="216"/>
      <c r="AP56" s="216"/>
      <c r="AQ56" s="216"/>
      <c r="AR56" s="216"/>
      <c r="AS56" s="217"/>
      <c r="AT56" s="222"/>
    </row>
    <row r="57" spans="1:46" ht="20.100000000000001" customHeight="1" x14ac:dyDescent="0.15">
      <c r="A57" s="515"/>
      <c r="B57" s="519"/>
      <c r="C57" s="520"/>
      <c r="D57" s="49" t="s">
        <v>109</v>
      </c>
      <c r="E57" s="34" t="s">
        <v>53</v>
      </c>
      <c r="F57" s="35">
        <v>0.5</v>
      </c>
      <c r="G57" s="36" t="s">
        <v>54</v>
      </c>
      <c r="H57" s="527"/>
      <c r="I57" s="331"/>
      <c r="J57" s="37" t="str">
        <f t="shared" si="0"/>
        <v>-</v>
      </c>
      <c r="K57" s="38">
        <f t="shared" si="3"/>
        <v>0</v>
      </c>
      <c r="L57" s="511"/>
      <c r="M57" s="512"/>
      <c r="N57" s="513"/>
      <c r="O57" s="419"/>
      <c r="P57" s="418"/>
      <c r="Q57" s="39"/>
      <c r="R57" s="40"/>
      <c r="S57" s="41"/>
      <c r="T57" s="137"/>
      <c r="U57" s="138"/>
      <c r="V57" s="139"/>
      <c r="X57" s="546"/>
      <c r="Y57" s="547"/>
      <c r="Z57" s="548"/>
      <c r="AA57" s="497"/>
      <c r="AB57" s="498"/>
      <c r="AC57" s="498"/>
      <c r="AD57" s="499"/>
      <c r="AE57" s="550"/>
      <c r="AF57" s="500"/>
      <c r="AG57" s="500"/>
      <c r="AH57" s="214">
        <f t="shared" si="8"/>
        <v>0</v>
      </c>
      <c r="AI57" s="511"/>
      <c r="AJ57" s="512"/>
      <c r="AK57" s="513"/>
      <c r="AL57" s="422"/>
      <c r="AM57" s="425"/>
      <c r="AN57" s="215"/>
      <c r="AO57" s="216"/>
      <c r="AP57" s="216"/>
      <c r="AQ57" s="216"/>
      <c r="AR57" s="216"/>
      <c r="AS57" s="217"/>
      <c r="AT57" s="222"/>
    </row>
    <row r="58" spans="1:46" ht="20.100000000000001" customHeight="1" x14ac:dyDescent="0.15">
      <c r="A58" s="515"/>
      <c r="B58" s="519"/>
      <c r="C58" s="520"/>
      <c r="D58" s="49" t="s">
        <v>110</v>
      </c>
      <c r="E58" s="34" t="s">
        <v>53</v>
      </c>
      <c r="F58" s="35">
        <v>0.5</v>
      </c>
      <c r="G58" s="36" t="s">
        <v>54</v>
      </c>
      <c r="H58" s="527"/>
      <c r="I58" s="331"/>
      <c r="J58" s="37" t="str">
        <f t="shared" ref="J58:J60" si="11">IF(ASC(UPPER(I58))="A",5,IF(ASC(UPPER(I58))="B",4,IF(ASC(UPPER(I58))="C",3,IF(ASC(UPPER(I58))="D",2,IF(ASC(UPPER(I58))="K",0,IF(ASC(UPPER(I58))="","-","？"))))))</f>
        <v>-</v>
      </c>
      <c r="K58" s="38">
        <f t="shared" ref="K58:K60" si="12">IF(I58="A",2,IF(I58="B",2,IF(I58="C",2,IF(I58="N",2,))))</f>
        <v>0</v>
      </c>
      <c r="L58" s="511"/>
      <c r="M58" s="512"/>
      <c r="N58" s="513"/>
      <c r="O58" s="419"/>
      <c r="P58" s="418"/>
      <c r="Q58" s="39"/>
      <c r="R58" s="40"/>
      <c r="S58" s="41"/>
      <c r="T58" s="137"/>
      <c r="U58" s="138"/>
      <c r="V58" s="139"/>
      <c r="X58" s="546"/>
      <c r="Y58" s="547"/>
      <c r="Z58" s="548"/>
      <c r="AA58" s="497"/>
      <c r="AB58" s="498"/>
      <c r="AC58" s="498"/>
      <c r="AD58" s="499"/>
      <c r="AE58" s="550"/>
      <c r="AF58" s="500"/>
      <c r="AG58" s="500"/>
      <c r="AH58" s="214">
        <f t="shared" si="8"/>
        <v>0</v>
      </c>
      <c r="AI58" s="511"/>
      <c r="AJ58" s="512"/>
      <c r="AK58" s="513"/>
      <c r="AL58" s="422"/>
      <c r="AM58" s="425"/>
      <c r="AN58" s="215"/>
      <c r="AO58" s="216"/>
      <c r="AP58" s="216"/>
      <c r="AQ58" s="216"/>
      <c r="AR58" s="216"/>
      <c r="AS58" s="217"/>
      <c r="AT58" s="222"/>
    </row>
    <row r="59" spans="1:46" ht="20.100000000000001" customHeight="1" thickBot="1" x14ac:dyDescent="0.2">
      <c r="A59" s="515"/>
      <c r="B59" s="519"/>
      <c r="C59" s="520"/>
      <c r="D59" s="1" t="s">
        <v>111</v>
      </c>
      <c r="E59" s="34" t="s">
        <v>53</v>
      </c>
      <c r="F59" s="35">
        <v>0.5</v>
      </c>
      <c r="G59" s="36" t="s">
        <v>54</v>
      </c>
      <c r="H59" s="527"/>
      <c r="I59" s="331"/>
      <c r="J59" s="37" t="str">
        <f t="shared" si="11"/>
        <v>-</v>
      </c>
      <c r="K59" s="38">
        <f t="shared" si="12"/>
        <v>0</v>
      </c>
      <c r="L59" s="511"/>
      <c r="M59" s="512"/>
      <c r="N59" s="513"/>
      <c r="O59" s="419"/>
      <c r="P59" s="418"/>
      <c r="Q59" s="39"/>
      <c r="R59" s="40"/>
      <c r="S59" s="41"/>
      <c r="T59" s="137"/>
      <c r="U59" s="138"/>
      <c r="V59" s="139"/>
      <c r="X59" s="546"/>
      <c r="Y59" s="547"/>
      <c r="Z59" s="548"/>
      <c r="AA59" s="504"/>
      <c r="AB59" s="505"/>
      <c r="AC59" s="505"/>
      <c r="AD59" s="506"/>
      <c r="AE59" s="551"/>
      <c r="AF59" s="507"/>
      <c r="AG59" s="507"/>
      <c r="AH59" s="429">
        <f t="shared" si="8"/>
        <v>0</v>
      </c>
      <c r="AI59" s="508" t="s">
        <v>114</v>
      </c>
      <c r="AJ59" s="509"/>
      <c r="AK59" s="510"/>
      <c r="AL59" s="422"/>
      <c r="AM59" s="425"/>
      <c r="AN59" s="226"/>
      <c r="AO59" s="227"/>
      <c r="AP59" s="227"/>
      <c r="AQ59" s="227"/>
      <c r="AR59" s="227"/>
      <c r="AS59" s="228"/>
      <c r="AT59" s="229"/>
    </row>
    <row r="60" spans="1:46" ht="20.100000000000001" customHeight="1" thickTop="1" thickBot="1" x14ac:dyDescent="0.2">
      <c r="A60" s="515"/>
      <c r="B60" s="519"/>
      <c r="C60" s="520"/>
      <c r="D60" s="49" t="s">
        <v>112</v>
      </c>
      <c r="E60" s="34" t="s">
        <v>53</v>
      </c>
      <c r="F60" s="35">
        <v>0.5</v>
      </c>
      <c r="G60" s="36" t="s">
        <v>54</v>
      </c>
      <c r="H60" s="527"/>
      <c r="I60" s="331"/>
      <c r="J60" s="37" t="str">
        <f t="shared" si="11"/>
        <v>-</v>
      </c>
      <c r="K60" s="38">
        <f t="shared" si="12"/>
        <v>0</v>
      </c>
      <c r="L60" s="511"/>
      <c r="M60" s="512"/>
      <c r="N60" s="513"/>
      <c r="O60" s="419"/>
      <c r="P60" s="418"/>
      <c r="Q60" s="39"/>
      <c r="R60" s="40"/>
      <c r="S60" s="41"/>
      <c r="T60" s="137"/>
      <c r="U60" s="138"/>
      <c r="V60" s="139"/>
      <c r="X60" s="481" t="s">
        <v>117</v>
      </c>
      <c r="Y60" s="482"/>
      <c r="Z60" s="430" t="str">
        <f>Y82</f>
        <v>-</v>
      </c>
      <c r="AA60" s="431" t="s">
        <v>118</v>
      </c>
      <c r="AB60" s="483" t="str">
        <f>IF(Z60="-","-",IF(Z60=5,"AAA",IF(Z60&gt;=4.5,"AA",IF(Z60&gt;=4,"A",IF(Z60&gt;=3.5,"B",IF(Z60&gt;=3,"C","？"))))))</f>
        <v>-</v>
      </c>
      <c r="AC60" s="483"/>
      <c r="AD60" s="483"/>
      <c r="AE60" s="483"/>
      <c r="AF60" s="483"/>
      <c r="AG60" s="483"/>
      <c r="AH60" s="483"/>
      <c r="AI60" s="483"/>
      <c r="AJ60" s="483"/>
      <c r="AK60" s="484"/>
      <c r="AL60" s="240"/>
      <c r="AM60" s="240"/>
      <c r="AN60" s="241"/>
      <c r="AO60" s="241"/>
      <c r="AP60" s="241"/>
      <c r="AQ60" s="242"/>
      <c r="AR60" s="243"/>
      <c r="AS60" s="222"/>
      <c r="AT60" s="222"/>
    </row>
    <row r="61" spans="1:46" ht="20.100000000000001" customHeight="1" thickTop="1" thickBot="1" x14ac:dyDescent="0.2">
      <c r="A61" s="515"/>
      <c r="B61" s="519"/>
      <c r="C61" s="520"/>
      <c r="D61" s="49" t="s">
        <v>113</v>
      </c>
      <c r="E61" s="34" t="s">
        <v>53</v>
      </c>
      <c r="F61" s="35">
        <v>0.5</v>
      </c>
      <c r="G61" s="36" t="s">
        <v>54</v>
      </c>
      <c r="H61" s="527"/>
      <c r="I61" s="331"/>
      <c r="J61" s="37" t="str">
        <f t="shared" si="0"/>
        <v>-</v>
      </c>
      <c r="K61" s="38">
        <f t="shared" si="3"/>
        <v>0</v>
      </c>
      <c r="L61" s="511"/>
      <c r="M61" s="512"/>
      <c r="N61" s="513"/>
      <c r="O61" s="419"/>
      <c r="P61" s="418"/>
      <c r="Q61" s="39"/>
      <c r="R61" s="40"/>
      <c r="S61" s="41"/>
      <c r="T61" s="137"/>
      <c r="U61" s="138"/>
      <c r="V61" s="139"/>
      <c r="X61" s="250"/>
      <c r="Y61" s="222"/>
      <c r="Z61" s="222"/>
      <c r="AA61" s="222"/>
      <c r="AB61" s="240"/>
      <c r="AC61" s="240"/>
      <c r="AD61" s="240"/>
      <c r="AE61" s="240"/>
      <c r="AF61" s="241"/>
      <c r="AG61" s="251"/>
      <c r="AH61" s="251"/>
      <c r="AI61" s="229"/>
      <c r="AJ61" s="229"/>
      <c r="AK61" s="240"/>
      <c r="AL61" s="240"/>
      <c r="AM61" s="240"/>
      <c r="AN61" s="241"/>
      <c r="AO61" s="241"/>
      <c r="AP61" s="241"/>
      <c r="AQ61" s="242"/>
      <c r="AR61" s="243"/>
      <c r="AS61" s="222"/>
      <c r="AT61" s="222"/>
    </row>
    <row r="62" spans="1:46" ht="20.100000000000001" customHeight="1" thickTop="1" x14ac:dyDescent="0.15">
      <c r="A62" s="515"/>
      <c r="B62" s="519"/>
      <c r="C62" s="520"/>
      <c r="D62" s="453" t="s">
        <v>115</v>
      </c>
      <c r="E62" s="34" t="s">
        <v>53</v>
      </c>
      <c r="F62" s="35">
        <v>0.5</v>
      </c>
      <c r="G62" s="108" t="s">
        <v>54</v>
      </c>
      <c r="H62" s="527"/>
      <c r="I62" s="331"/>
      <c r="J62" s="37" t="str">
        <f t="shared" si="0"/>
        <v>-</v>
      </c>
      <c r="K62" s="38">
        <f t="shared" si="3"/>
        <v>0</v>
      </c>
      <c r="L62" s="511"/>
      <c r="M62" s="512"/>
      <c r="N62" s="513"/>
      <c r="O62" s="419"/>
      <c r="P62" s="418"/>
      <c r="Q62" s="39"/>
      <c r="R62" s="40"/>
      <c r="S62" s="41"/>
      <c r="T62" s="137"/>
      <c r="U62" s="138"/>
      <c r="V62" s="139"/>
      <c r="X62" s="250"/>
      <c r="Y62" s="222"/>
      <c r="Z62" s="222"/>
      <c r="AA62" s="222"/>
      <c r="AB62" s="485" t="s">
        <v>121</v>
      </c>
      <c r="AC62" s="486"/>
      <c r="AD62" s="486"/>
      <c r="AE62" s="487"/>
      <c r="AF62" s="491">
        <f>SUM(K6:K65,AH6:AH33,AH34:AH59)</f>
        <v>0</v>
      </c>
      <c r="AG62" s="492"/>
      <c r="AH62" s="492"/>
      <c r="AI62" s="492"/>
      <c r="AJ62" s="492"/>
      <c r="AK62" s="493"/>
      <c r="AL62" s="423"/>
      <c r="AM62" s="424"/>
      <c r="AN62" s="424"/>
      <c r="AO62" s="424"/>
      <c r="AP62" s="424"/>
      <c r="AQ62" s="424"/>
      <c r="AR62" s="424"/>
      <c r="AS62" s="222"/>
    </row>
    <row r="63" spans="1:46" ht="20.100000000000001" customHeight="1" thickBot="1" x14ac:dyDescent="0.2">
      <c r="A63" s="515"/>
      <c r="B63" s="519"/>
      <c r="C63" s="520"/>
      <c r="D63" s="116" t="s">
        <v>449</v>
      </c>
      <c r="E63" s="62" t="s">
        <v>53</v>
      </c>
      <c r="F63" s="45">
        <v>0.5</v>
      </c>
      <c r="G63" s="63" t="s">
        <v>54</v>
      </c>
      <c r="H63" s="527"/>
      <c r="I63" s="339"/>
      <c r="J63" s="37" t="str">
        <f t="shared" si="0"/>
        <v>-</v>
      </c>
      <c r="K63" s="38">
        <f t="shared" si="3"/>
        <v>0</v>
      </c>
      <c r="L63" s="511"/>
      <c r="M63" s="512"/>
      <c r="N63" s="513"/>
      <c r="O63" s="419"/>
      <c r="P63" s="418"/>
      <c r="Q63" s="39"/>
      <c r="R63" s="40"/>
      <c r="S63" s="41"/>
      <c r="T63" s="137"/>
      <c r="U63" s="138"/>
      <c r="V63" s="139"/>
      <c r="Y63" s="254"/>
      <c r="AA63" s="222"/>
      <c r="AB63" s="488"/>
      <c r="AC63" s="489"/>
      <c r="AD63" s="489"/>
      <c r="AE63" s="490"/>
      <c r="AF63" s="494"/>
      <c r="AG63" s="495"/>
      <c r="AH63" s="495"/>
      <c r="AI63" s="495"/>
      <c r="AJ63" s="495"/>
      <c r="AK63" s="496"/>
      <c r="AL63" s="423"/>
      <c r="AM63" s="424"/>
      <c r="AN63" s="424"/>
      <c r="AO63" s="424"/>
      <c r="AP63" s="424"/>
      <c r="AQ63" s="424"/>
      <c r="AR63" s="424"/>
    </row>
    <row r="64" spans="1:46" ht="18" thickTop="1" x14ac:dyDescent="0.15">
      <c r="A64" s="515"/>
      <c r="B64" s="519"/>
      <c r="C64" s="520"/>
      <c r="D64" s="49"/>
      <c r="E64" s="34" t="s">
        <v>53</v>
      </c>
      <c r="F64" s="35">
        <v>0.5</v>
      </c>
      <c r="G64" s="36" t="s">
        <v>54</v>
      </c>
      <c r="H64" s="527"/>
      <c r="I64" s="339"/>
      <c r="J64" s="37" t="str">
        <f t="shared" si="0"/>
        <v>-</v>
      </c>
      <c r="K64" s="38">
        <f t="shared" si="3"/>
        <v>0</v>
      </c>
      <c r="L64" s="511"/>
      <c r="M64" s="512"/>
      <c r="N64" s="513"/>
      <c r="O64" s="419"/>
      <c r="P64" s="418"/>
      <c r="Q64" s="50"/>
      <c r="R64" s="327">
        <f>T178</f>
        <v>0</v>
      </c>
      <c r="S64" s="51" t="str">
        <f>IF(T175&gt;0,"未達","")</f>
        <v>未達</v>
      </c>
      <c r="T64" s="501" t="str">
        <f>IF(U65="-","-",IF(U65&gt;5,"？",IF(U65=5,"AAA",IF(U65&gt;=4.5,"AA",IF(U65&gt;=4,"A",IF(U65&gt;=3.5,"B",IF(U65&gt;=3,"C","？")))))))</f>
        <v>-</v>
      </c>
      <c r="U64" s="502"/>
      <c r="V64" s="503"/>
      <c r="Y64" s="254"/>
      <c r="AA64" s="222"/>
      <c r="AB64" s="222"/>
      <c r="AC64" s="222"/>
      <c r="AD64" s="222"/>
      <c r="AE64" s="222"/>
      <c r="AF64" s="222"/>
      <c r="AG64" s="222"/>
      <c r="AH64" s="222"/>
      <c r="AI64" s="229"/>
      <c r="AJ64" s="229"/>
      <c r="AK64" s="222"/>
      <c r="AL64" s="222"/>
      <c r="AM64" s="222"/>
      <c r="AN64" s="222"/>
      <c r="AO64" s="222"/>
      <c r="AP64" s="222"/>
      <c r="AQ64" s="222"/>
      <c r="AR64" s="222"/>
    </row>
    <row r="65" spans="1:44" ht="20.100000000000001" customHeight="1" thickBot="1" x14ac:dyDescent="0.2">
      <c r="A65" s="516"/>
      <c r="B65" s="521"/>
      <c r="C65" s="522"/>
      <c r="D65" s="230"/>
      <c r="E65" s="74" t="s">
        <v>53</v>
      </c>
      <c r="F65" s="145">
        <v>0.5</v>
      </c>
      <c r="G65" s="76" t="s">
        <v>54</v>
      </c>
      <c r="H65" s="528"/>
      <c r="I65" s="341"/>
      <c r="J65" s="232" t="str">
        <f t="shared" si="0"/>
        <v>-</v>
      </c>
      <c r="K65" s="233">
        <f t="shared" si="3"/>
        <v>0</v>
      </c>
      <c r="L65" s="478" t="s">
        <v>116</v>
      </c>
      <c r="M65" s="479"/>
      <c r="N65" s="480"/>
      <c r="O65" s="419"/>
      <c r="P65" s="418"/>
      <c r="Q65" s="234" t="s">
        <v>16</v>
      </c>
      <c r="R65" s="235">
        <f>S177*F63</f>
        <v>0</v>
      </c>
      <c r="S65" s="236" t="s">
        <v>54</v>
      </c>
      <c r="T65" s="237" t="s">
        <v>23</v>
      </c>
      <c r="U65" s="238" t="str">
        <f>IF(SUM(R26,R49,R65)=0,"-",ROUND((R25*F24+R48*F41+R64*F63)/SUM(R26,R49,R65),1))</f>
        <v>-</v>
      </c>
      <c r="V65" s="239" t="s">
        <v>17</v>
      </c>
      <c r="Y65" s="254"/>
      <c r="AA65" s="222"/>
      <c r="AB65" s="222"/>
      <c r="AC65" s="222"/>
      <c r="AD65" s="222"/>
      <c r="AE65" s="222"/>
      <c r="AF65" s="222"/>
      <c r="AG65" s="222"/>
      <c r="AH65" s="222"/>
      <c r="AI65" s="229"/>
      <c r="AJ65" s="229"/>
      <c r="AK65" s="222"/>
      <c r="AL65" s="222"/>
      <c r="AM65" s="222"/>
      <c r="AN65" s="222"/>
      <c r="AO65" s="222"/>
      <c r="AP65" s="222"/>
      <c r="AQ65" s="222"/>
      <c r="AR65" s="222"/>
    </row>
    <row r="66" spans="1:44" ht="14.25" thickTop="1" x14ac:dyDescent="0.15">
      <c r="B66" s="244" t="s">
        <v>119</v>
      </c>
      <c r="C66" s="245" t="s">
        <v>120</v>
      </c>
      <c r="M66" s="246"/>
      <c r="O66" s="253"/>
      <c r="P66" s="248"/>
      <c r="Q66" s="249"/>
      <c r="Y66" s="254"/>
      <c r="AA66" s="222"/>
      <c r="AB66" s="222"/>
      <c r="AC66" s="222"/>
      <c r="AD66" s="222"/>
      <c r="AE66" s="222"/>
      <c r="AF66" s="222"/>
      <c r="AG66" s="222"/>
      <c r="AH66" s="222"/>
      <c r="AI66" s="229"/>
      <c r="AJ66" s="229"/>
      <c r="AK66" s="222"/>
      <c r="AL66" s="222"/>
      <c r="AM66" s="222"/>
      <c r="AN66" s="222"/>
      <c r="AO66" s="222"/>
      <c r="AP66" s="222"/>
      <c r="AQ66" s="222"/>
      <c r="AR66" s="222"/>
    </row>
    <row r="67" spans="1:44" x14ac:dyDescent="0.15">
      <c r="B67" s="244"/>
      <c r="C67" s="245"/>
      <c r="M67" s="246"/>
      <c r="O67" s="253"/>
      <c r="P67" s="248"/>
      <c r="Q67" s="254"/>
      <c r="Y67" s="254"/>
      <c r="AA67" s="222"/>
      <c r="AB67" s="222"/>
      <c r="AC67" s="222"/>
      <c r="AD67" s="222"/>
      <c r="AE67" s="222"/>
      <c r="AF67" s="222"/>
      <c r="AG67" s="222"/>
      <c r="AH67" s="222"/>
      <c r="AI67" s="229"/>
      <c r="AJ67" s="229"/>
      <c r="AK67" s="222"/>
      <c r="AL67" s="222"/>
      <c r="AM67" s="222"/>
      <c r="AN67" s="222"/>
      <c r="AO67" s="222"/>
      <c r="AP67" s="222"/>
      <c r="AQ67" s="222"/>
      <c r="AR67" s="222"/>
    </row>
    <row r="68" spans="1:44" x14ac:dyDescent="0.15">
      <c r="B68" s="1" t="s">
        <v>448</v>
      </c>
      <c r="M68" s="246"/>
      <c r="O68" s="253"/>
      <c r="P68" s="248"/>
      <c r="Q68" s="254"/>
      <c r="Y68" s="254"/>
      <c r="AA68" s="222"/>
      <c r="AB68" s="222"/>
      <c r="AC68" s="222"/>
      <c r="AD68" s="222"/>
      <c r="AE68" s="222"/>
      <c r="AF68" s="222"/>
      <c r="AG68" s="222"/>
      <c r="AH68" s="222"/>
      <c r="AI68" s="229"/>
      <c r="AJ68" s="229"/>
      <c r="AK68" s="222"/>
      <c r="AL68" s="222"/>
      <c r="AM68" s="222"/>
      <c r="AN68" s="222"/>
      <c r="AO68" s="222"/>
      <c r="AP68" s="222"/>
      <c r="AQ68" s="222"/>
      <c r="AR68" s="222"/>
    </row>
    <row r="69" spans="1:44" x14ac:dyDescent="0.15">
      <c r="M69" s="252"/>
      <c r="O69" s="253"/>
      <c r="P69" s="248"/>
      <c r="Q69" s="254"/>
      <c r="S69" s="255"/>
      <c r="Y69" s="254"/>
      <c r="AA69" s="222"/>
      <c r="AB69" s="222"/>
      <c r="AC69" s="222"/>
      <c r="AD69" s="222"/>
      <c r="AE69" s="222"/>
      <c r="AF69" s="222"/>
      <c r="AG69" s="222"/>
      <c r="AH69" s="222"/>
      <c r="AI69" s="229"/>
      <c r="AJ69" s="229"/>
      <c r="AK69" s="222"/>
      <c r="AL69" s="222"/>
      <c r="AM69" s="222"/>
      <c r="AN69" s="222"/>
      <c r="AO69" s="222"/>
      <c r="AP69" s="222"/>
      <c r="AQ69" s="222"/>
      <c r="AR69" s="222"/>
    </row>
    <row r="70" spans="1:44" ht="14.25" thickBot="1" x14ac:dyDescent="0.2">
      <c r="Y70" s="254" t="s">
        <v>122</v>
      </c>
      <c r="AA70" s="222"/>
      <c r="AB70" s="222"/>
      <c r="AC70" s="222"/>
      <c r="AD70" s="222"/>
      <c r="AE70" s="222"/>
      <c r="AF70" s="222"/>
      <c r="AG70" s="222"/>
      <c r="AH70" s="222"/>
      <c r="AI70" s="229"/>
      <c r="AJ70" s="229"/>
      <c r="AK70" s="222"/>
      <c r="AL70" s="222"/>
      <c r="AM70" s="222"/>
      <c r="AN70" s="222"/>
      <c r="AO70" s="222"/>
      <c r="AP70" s="222"/>
      <c r="AQ70" s="222"/>
    </row>
    <row r="71" spans="1:44" x14ac:dyDescent="0.15">
      <c r="K71" s="258"/>
      <c r="L71" s="259"/>
      <c r="M71" s="259"/>
      <c r="N71" s="260"/>
      <c r="O71" s="260"/>
      <c r="P71" s="260"/>
      <c r="Q71" s="259"/>
      <c r="R71" s="259"/>
      <c r="S71" s="259"/>
      <c r="T71" s="259"/>
      <c r="U71" s="259"/>
      <c r="V71" s="259"/>
      <c r="W71" s="194"/>
      <c r="X71" s="194"/>
      <c r="Y71" s="194"/>
      <c r="Z71" s="194"/>
      <c r="AA71" s="194"/>
      <c r="AB71" s="194"/>
      <c r="AC71" s="194"/>
      <c r="AD71" s="194"/>
      <c r="AE71" s="194"/>
      <c r="AF71" s="194"/>
      <c r="AG71" s="194"/>
      <c r="AH71" s="194"/>
      <c r="AI71" s="261"/>
      <c r="AJ71" s="261"/>
      <c r="AK71" s="194"/>
      <c r="AL71" s="194"/>
      <c r="AM71" s="194"/>
      <c r="AN71" s="194"/>
      <c r="AO71" s="194"/>
      <c r="AP71" s="194"/>
      <c r="AQ71" s="262"/>
    </row>
    <row r="72" spans="1:44" x14ac:dyDescent="0.15">
      <c r="I72" s="149"/>
      <c r="J72" s="149"/>
      <c r="K72" s="263"/>
      <c r="L72" s="254"/>
      <c r="M72" s="254"/>
      <c r="N72" s="253"/>
      <c r="O72" s="253"/>
      <c r="P72" s="253"/>
      <c r="Q72" s="264" t="s">
        <v>123</v>
      </c>
      <c r="R72" s="254"/>
      <c r="S72" s="254"/>
      <c r="T72" s="254"/>
      <c r="U72" s="254"/>
      <c r="V72" s="254"/>
      <c r="W72" s="132"/>
      <c r="X72" s="265" t="s">
        <v>124</v>
      </c>
      <c r="Y72" s="265"/>
      <c r="Z72" s="132"/>
      <c r="AA72" s="132"/>
      <c r="AB72" s="132"/>
      <c r="AC72" s="132"/>
      <c r="AD72" s="132"/>
      <c r="AE72" s="132"/>
      <c r="AF72" s="132"/>
      <c r="AG72" s="132"/>
      <c r="AH72" s="132"/>
      <c r="AI72" s="266"/>
      <c r="AJ72" s="266"/>
      <c r="AK72" s="132"/>
      <c r="AL72" s="264" t="s">
        <v>125</v>
      </c>
      <c r="AM72" s="264"/>
      <c r="AN72" s="254"/>
      <c r="AO72" s="254"/>
      <c r="AP72" s="254"/>
      <c r="AQ72" s="267"/>
    </row>
    <row r="73" spans="1:44" x14ac:dyDescent="0.15">
      <c r="I73" s="149"/>
      <c r="J73" s="149"/>
      <c r="K73" s="263"/>
      <c r="L73" s="254"/>
      <c r="M73" s="254"/>
      <c r="N73" s="253"/>
      <c r="O73" s="253"/>
      <c r="P73" s="253"/>
      <c r="Q73" s="268"/>
      <c r="R73" s="269" t="s">
        <v>126</v>
      </c>
      <c r="S73" s="270">
        <v>4</v>
      </c>
      <c r="T73" s="271"/>
      <c r="U73" s="254"/>
      <c r="V73" s="254"/>
      <c r="W73" s="132"/>
      <c r="X73" s="272" t="s">
        <v>127</v>
      </c>
      <c r="Y73" s="273" t="s">
        <v>128</v>
      </c>
      <c r="Z73" s="132"/>
      <c r="AA73" s="132"/>
      <c r="AB73" s="132"/>
      <c r="AC73" s="132"/>
      <c r="AD73" s="132"/>
      <c r="AE73" s="132"/>
      <c r="AF73" s="132"/>
      <c r="AG73" s="132"/>
      <c r="AH73" s="132"/>
      <c r="AI73" s="266"/>
      <c r="AJ73" s="266"/>
      <c r="AK73" s="132"/>
      <c r="AL73" s="274"/>
      <c r="AM73" s="275"/>
      <c r="AN73" s="276" t="s">
        <v>126</v>
      </c>
      <c r="AO73" s="270">
        <v>7</v>
      </c>
      <c r="AP73" s="271"/>
      <c r="AQ73" s="267"/>
    </row>
    <row r="74" spans="1:44" ht="22.5" x14ac:dyDescent="0.15">
      <c r="I74" s="149"/>
      <c r="J74" s="149"/>
      <c r="K74" s="263"/>
      <c r="L74" s="254"/>
      <c r="M74" s="254"/>
      <c r="N74" s="253"/>
      <c r="O74" s="253"/>
      <c r="P74" s="253"/>
      <c r="Q74" s="277" t="s">
        <v>129</v>
      </c>
      <c r="R74" s="278" t="s">
        <v>130</v>
      </c>
      <c r="S74" s="279" t="s">
        <v>131</v>
      </c>
      <c r="T74" s="280" t="s">
        <v>132</v>
      </c>
      <c r="U74" s="254"/>
      <c r="V74" s="254"/>
      <c r="W74" s="132"/>
      <c r="X74" s="281" t="s">
        <v>13</v>
      </c>
      <c r="Y74" s="282" t="str">
        <f>U12</f>
        <v>-</v>
      </c>
      <c r="Z74" s="132"/>
      <c r="AA74" s="132"/>
      <c r="AB74" s="132"/>
      <c r="AC74" s="132"/>
      <c r="AD74" s="132"/>
      <c r="AE74" s="132"/>
      <c r="AF74" s="132"/>
      <c r="AG74" s="132"/>
      <c r="AH74" s="132"/>
      <c r="AI74" s="266"/>
      <c r="AJ74" s="266"/>
      <c r="AK74" s="132"/>
      <c r="AL74" s="277" t="s">
        <v>129</v>
      </c>
      <c r="AM74" s="283"/>
      <c r="AN74" s="278" t="s">
        <v>130</v>
      </c>
      <c r="AO74" s="279" t="s">
        <v>131</v>
      </c>
      <c r="AP74" s="280" t="s">
        <v>132</v>
      </c>
      <c r="AQ74" s="284"/>
    </row>
    <row r="75" spans="1:44" x14ac:dyDescent="0.15">
      <c r="I75" s="149"/>
      <c r="J75" s="149"/>
      <c r="K75" s="263"/>
      <c r="L75" s="254"/>
      <c r="M75" s="254"/>
      <c r="N75" s="253"/>
      <c r="O75" s="253"/>
      <c r="P75" s="253"/>
      <c r="Q75" s="285">
        <v>5</v>
      </c>
      <c r="R75" s="164">
        <f>COUNTIF(J$6:J$10,Q75)</f>
        <v>0</v>
      </c>
      <c r="S75" s="286">
        <f>IF(R75&gt;S73,S73,R75)</f>
        <v>0</v>
      </c>
      <c r="T75" s="287">
        <f>S$73-SUM(S75:S$75)</f>
        <v>4</v>
      </c>
      <c r="U75" s="254"/>
      <c r="V75" s="254"/>
      <c r="W75" s="132"/>
      <c r="X75" s="281" t="s">
        <v>33</v>
      </c>
      <c r="Y75" s="282" t="str">
        <f>U14</f>
        <v>-</v>
      </c>
      <c r="Z75" s="132"/>
      <c r="AA75" s="132"/>
      <c r="AB75" s="132"/>
      <c r="AC75" s="132"/>
      <c r="AD75" s="132"/>
      <c r="AE75" s="132"/>
      <c r="AF75" s="132"/>
      <c r="AG75" s="132"/>
      <c r="AH75" s="132"/>
      <c r="AI75" s="266"/>
      <c r="AJ75" s="266"/>
      <c r="AK75" s="132"/>
      <c r="AL75" s="285">
        <v>5</v>
      </c>
      <c r="AM75" s="164"/>
      <c r="AN75" s="164">
        <f>COUNTIF(AG$6:AG$12,AL75)</f>
        <v>0</v>
      </c>
      <c r="AO75" s="286">
        <f>IF(AN75&gt;AO73,AO73,AN75)</f>
        <v>0</v>
      </c>
      <c r="AP75" s="287">
        <f>AO$73-SUM(AO75:AO$75)</f>
        <v>7</v>
      </c>
      <c r="AQ75" s="288"/>
    </row>
    <row r="76" spans="1:44" x14ac:dyDescent="0.15">
      <c r="I76" s="149"/>
      <c r="J76" s="149"/>
      <c r="K76" s="263"/>
      <c r="L76" s="254"/>
      <c r="M76" s="254"/>
      <c r="N76" s="253"/>
      <c r="O76" s="253"/>
      <c r="P76" s="253"/>
      <c r="Q76" s="285">
        <v>4</v>
      </c>
      <c r="R76" s="164">
        <f>COUNTIF(J$6:J$10,Q76)</f>
        <v>0</v>
      </c>
      <c r="S76" s="286">
        <f>IF(T75&gt;0,IF(R76&gt;T75,T75,R76),0)</f>
        <v>0</v>
      </c>
      <c r="T76" s="287">
        <f>S$73-SUM(S$75:S76)</f>
        <v>4</v>
      </c>
      <c r="U76" s="254"/>
      <c r="V76" s="254"/>
      <c r="W76" s="132"/>
      <c r="X76" s="289" t="s">
        <v>38</v>
      </c>
      <c r="Y76" s="282" t="str">
        <f>U20</f>
        <v>-</v>
      </c>
      <c r="Z76" s="132"/>
      <c r="AA76" s="132"/>
      <c r="AB76" s="132"/>
      <c r="AC76" s="132"/>
      <c r="AD76" s="132"/>
      <c r="AE76" s="132"/>
      <c r="AF76" s="132"/>
      <c r="AG76" s="132"/>
      <c r="AH76" s="132"/>
      <c r="AI76" s="266"/>
      <c r="AJ76" s="266"/>
      <c r="AK76" s="132"/>
      <c r="AL76" s="285">
        <v>4</v>
      </c>
      <c r="AM76" s="164"/>
      <c r="AN76" s="164">
        <f>COUNTIF(AG$6:AG$12,AL76)</f>
        <v>0</v>
      </c>
      <c r="AO76" s="286">
        <f>IF(AP75&gt;0,IF(AN76&gt;AP75,AP75,AN76),0)</f>
        <v>0</v>
      </c>
      <c r="AP76" s="287">
        <f>AO$73-SUM(AO$75:AO76)</f>
        <v>7</v>
      </c>
      <c r="AQ76" s="288"/>
    </row>
    <row r="77" spans="1:44" x14ac:dyDescent="0.15">
      <c r="I77" s="149"/>
      <c r="J77" s="149"/>
      <c r="K77" s="263"/>
      <c r="L77" s="254"/>
      <c r="M77" s="254"/>
      <c r="N77" s="253"/>
      <c r="O77" s="253"/>
      <c r="P77" s="253"/>
      <c r="Q77" s="285">
        <v>3</v>
      </c>
      <c r="R77" s="164">
        <f>COUNTIF(J$6:J$10,Q77)</f>
        <v>0</v>
      </c>
      <c r="S77" s="286">
        <f>IF(T76&gt;0,IF(R77&gt;T76,T76,R77),0)</f>
        <v>0</v>
      </c>
      <c r="T77" s="287">
        <f>S$73-SUM(S$75:S77)</f>
        <v>4</v>
      </c>
      <c r="U77" s="254"/>
      <c r="V77" s="254"/>
      <c r="W77" s="132"/>
      <c r="X77" s="289" t="s">
        <v>47</v>
      </c>
      <c r="Y77" s="282" t="str">
        <f>U65</f>
        <v>-</v>
      </c>
      <c r="Z77" s="132"/>
      <c r="AA77" s="132"/>
      <c r="AB77" s="132"/>
      <c r="AC77" s="132"/>
      <c r="AD77" s="132"/>
      <c r="AE77" s="132"/>
      <c r="AF77" s="132"/>
      <c r="AG77" s="132"/>
      <c r="AH77" s="132"/>
      <c r="AI77" s="266"/>
      <c r="AJ77" s="266"/>
      <c r="AK77" s="132"/>
      <c r="AL77" s="285">
        <v>3</v>
      </c>
      <c r="AM77" s="164"/>
      <c r="AN77" s="164">
        <f>COUNTIF(AG$6:AG$12,AL77)</f>
        <v>0</v>
      </c>
      <c r="AO77" s="286">
        <f>IF(AP76&gt;0,IF(AN77&gt;AP76,AP76,AN77),0)</f>
        <v>0</v>
      </c>
      <c r="AP77" s="287">
        <f>AO$73-SUM(AO$75:AO77)</f>
        <v>7</v>
      </c>
      <c r="AQ77" s="288"/>
    </row>
    <row r="78" spans="1:44" x14ac:dyDescent="0.15">
      <c r="K78" s="263"/>
      <c r="L78" s="254"/>
      <c r="M78" s="254"/>
      <c r="N78" s="253"/>
      <c r="O78" s="253"/>
      <c r="P78" s="253"/>
      <c r="Q78" s="285">
        <v>2</v>
      </c>
      <c r="R78" s="164">
        <f>COUNTIF(J$6:J$10,Q78)</f>
        <v>0</v>
      </c>
      <c r="S78" s="286">
        <f>IF(T77&gt;0,IF(R78&gt;T77,T77,R78),0)</f>
        <v>0</v>
      </c>
      <c r="T78" s="287">
        <f>S$73-SUM(S$75:S78)</f>
        <v>4</v>
      </c>
      <c r="U78" s="254"/>
      <c r="V78" s="254"/>
      <c r="W78" s="132"/>
      <c r="X78" s="289" t="s">
        <v>133</v>
      </c>
      <c r="Y78" s="282" t="str">
        <f>AR23</f>
        <v>-</v>
      </c>
      <c r="Z78" s="132"/>
      <c r="AA78" s="132"/>
      <c r="AB78" s="132"/>
      <c r="AC78" s="132"/>
      <c r="AD78" s="132"/>
      <c r="AE78" s="132"/>
      <c r="AF78" s="132"/>
      <c r="AG78" s="132"/>
      <c r="AH78" s="132"/>
      <c r="AI78" s="266"/>
      <c r="AJ78" s="266"/>
      <c r="AK78" s="132"/>
      <c r="AL78" s="285">
        <v>2</v>
      </c>
      <c r="AM78" s="164"/>
      <c r="AN78" s="164">
        <f>COUNTIF(AG$6:AG$12,AL78)</f>
        <v>0</v>
      </c>
      <c r="AO78" s="286">
        <f>IF(AP77&gt;0,IF(AN78&gt;AP77,AP77,AN78),0)</f>
        <v>0</v>
      </c>
      <c r="AP78" s="287">
        <f>AO$73-SUM(AO$75:AO78)</f>
        <v>7</v>
      </c>
      <c r="AQ78" s="288"/>
    </row>
    <row r="79" spans="1:44" x14ac:dyDescent="0.15">
      <c r="K79" s="263"/>
      <c r="L79" s="254"/>
      <c r="M79" s="254"/>
      <c r="N79" s="253"/>
      <c r="O79" s="253"/>
      <c r="P79" s="253"/>
      <c r="Q79" s="285">
        <v>0</v>
      </c>
      <c r="R79" s="164">
        <f>COUNTIF(J$6:J$10,Q79)</f>
        <v>0</v>
      </c>
      <c r="S79" s="286">
        <f>IF(T78&gt;0,IF(R79&gt;T78,T78,R79),0)</f>
        <v>0</v>
      </c>
      <c r="T79" s="287">
        <f>S$73-SUM(S$75:S79)</f>
        <v>4</v>
      </c>
      <c r="U79" s="254"/>
      <c r="V79" s="254"/>
      <c r="W79" s="132"/>
      <c r="X79" s="289" t="s">
        <v>60</v>
      </c>
      <c r="Y79" s="282" t="str">
        <f>AR32</f>
        <v>-</v>
      </c>
      <c r="Z79" s="132"/>
      <c r="AA79" s="132"/>
      <c r="AB79" s="132"/>
      <c r="AC79" s="132"/>
      <c r="AD79" s="132"/>
      <c r="AE79" s="132"/>
      <c r="AF79" s="132"/>
      <c r="AG79" s="132"/>
      <c r="AH79" s="132"/>
      <c r="AI79" s="266"/>
      <c r="AJ79" s="266"/>
      <c r="AK79" s="132"/>
      <c r="AL79" s="285">
        <v>0</v>
      </c>
      <c r="AM79" s="164"/>
      <c r="AN79" s="164">
        <f>COUNTIF(AG$6:AG$12,AL79)</f>
        <v>0</v>
      </c>
      <c r="AO79" s="286">
        <f>IF(AP78&gt;0,IF(AN79&gt;AP78,AP78,AN79),0)</f>
        <v>0</v>
      </c>
      <c r="AP79" s="287">
        <f>AO$73-SUM(AO$75:AO79)</f>
        <v>7</v>
      </c>
      <c r="AQ79" s="288"/>
    </row>
    <row r="80" spans="1:44" x14ac:dyDescent="0.15">
      <c r="K80" s="263"/>
      <c r="L80" s="254"/>
      <c r="M80" s="254"/>
      <c r="N80" s="253"/>
      <c r="O80" s="253"/>
      <c r="P80" s="253"/>
      <c r="Q80" s="290" t="s">
        <v>134</v>
      </c>
      <c r="R80" s="291">
        <f>SUM(R75:R79)</f>
        <v>0</v>
      </c>
      <c r="S80" s="292">
        <f>SUM(S75:S79)</f>
        <v>0</v>
      </c>
      <c r="T80" s="293"/>
      <c r="U80" s="254"/>
      <c r="V80" s="254"/>
      <c r="W80" s="132"/>
      <c r="X80" s="289" t="s">
        <v>80</v>
      </c>
      <c r="Y80" s="282" t="str">
        <f>AR39</f>
        <v>-</v>
      </c>
      <c r="Z80" s="132"/>
      <c r="AA80" s="132"/>
      <c r="AB80" s="132"/>
      <c r="AC80" s="132"/>
      <c r="AD80" s="132"/>
      <c r="AE80" s="132"/>
      <c r="AF80" s="132"/>
      <c r="AG80" s="132"/>
      <c r="AH80" s="132"/>
      <c r="AI80" s="266"/>
      <c r="AJ80" s="266"/>
      <c r="AK80" s="132"/>
      <c r="AL80" s="290" t="s">
        <v>135</v>
      </c>
      <c r="AM80" s="278"/>
      <c r="AN80" s="291">
        <f>SUM(AN75:AN79)</f>
        <v>0</v>
      </c>
      <c r="AO80" s="292">
        <f>SUM(AO75:AO79)</f>
        <v>0</v>
      </c>
      <c r="AP80" s="293"/>
      <c r="AQ80" s="288"/>
    </row>
    <row r="81" spans="9:43" x14ac:dyDescent="0.15">
      <c r="K81" s="263"/>
      <c r="L81" s="254"/>
      <c r="M81" s="254"/>
      <c r="N81" s="253"/>
      <c r="O81" s="253"/>
      <c r="P81" s="253"/>
      <c r="Q81" s="294"/>
      <c r="R81" s="295"/>
      <c r="S81" s="296" t="s">
        <v>136</v>
      </c>
      <c r="T81" s="297">
        <f>Q75*S75+Q76*S76+Q77*S77+Q78*S78+Q79*S79</f>
        <v>0</v>
      </c>
      <c r="U81" s="254"/>
      <c r="V81" s="254"/>
      <c r="W81" s="132"/>
      <c r="X81" s="298" t="s">
        <v>137</v>
      </c>
      <c r="Y81" s="299" t="str">
        <f>AR42</f>
        <v>-</v>
      </c>
      <c r="Z81" s="132"/>
      <c r="AA81" s="132"/>
      <c r="AB81" s="132"/>
      <c r="AC81" s="132"/>
      <c r="AD81" s="132"/>
      <c r="AE81" s="132"/>
      <c r="AF81" s="132"/>
      <c r="AG81" s="132"/>
      <c r="AH81" s="132"/>
      <c r="AI81" s="266"/>
      <c r="AJ81" s="266"/>
      <c r="AK81" s="132"/>
      <c r="AL81" s="294"/>
      <c r="AM81" s="300"/>
      <c r="AN81" s="295"/>
      <c r="AO81" s="296" t="s">
        <v>136</v>
      </c>
      <c r="AP81" s="297">
        <f>AL75*AO75+AL76*AO76+AL77*AO77+AL78*AO78+AL79*AO79</f>
        <v>0</v>
      </c>
      <c r="AQ81" s="267"/>
    </row>
    <row r="82" spans="9:43" x14ac:dyDescent="0.15">
      <c r="K82" s="263"/>
      <c r="L82" s="254"/>
      <c r="M82" s="254"/>
      <c r="N82" s="253"/>
      <c r="O82" s="253"/>
      <c r="P82" s="253"/>
      <c r="Q82" s="301"/>
      <c r="R82" s="302"/>
      <c r="S82" s="303" t="s">
        <v>138</v>
      </c>
      <c r="T82" s="304">
        <f>SUM(S75:S77)</f>
        <v>0</v>
      </c>
      <c r="U82" s="254"/>
      <c r="V82" s="254"/>
      <c r="W82" s="132"/>
      <c r="X82" s="305" t="s">
        <v>139</v>
      </c>
      <c r="Y82" s="306" t="str">
        <f>IF(COUNTIF(Y74:Y81,"-")&gt;0,"-",ROUND(SUM(Y74:Y81)/8,1))</f>
        <v>-</v>
      </c>
      <c r="Z82" s="132"/>
      <c r="AA82" s="132"/>
      <c r="AB82" s="132"/>
      <c r="AC82" s="132"/>
      <c r="AD82" s="132"/>
      <c r="AE82" s="132"/>
      <c r="AF82" s="132"/>
      <c r="AG82" s="132"/>
      <c r="AH82" s="132"/>
      <c r="AI82" s="266"/>
      <c r="AJ82" s="266"/>
      <c r="AK82" s="132"/>
      <c r="AL82" s="301"/>
      <c r="AM82" s="307"/>
      <c r="AN82" s="302"/>
      <c r="AO82" s="303" t="s">
        <v>138</v>
      </c>
      <c r="AP82" s="304">
        <f>SUM(AO75:AO77)</f>
        <v>0</v>
      </c>
      <c r="AQ82" s="267"/>
    </row>
    <row r="83" spans="9:43" x14ac:dyDescent="0.15">
      <c r="K83" s="263"/>
      <c r="L83" s="254"/>
      <c r="M83" s="254"/>
      <c r="N83" s="253"/>
      <c r="O83" s="253"/>
      <c r="P83" s="253"/>
      <c r="Q83" s="254"/>
      <c r="R83" s="254"/>
      <c r="S83" s="254"/>
      <c r="T83" s="254"/>
      <c r="U83" s="254"/>
      <c r="V83" s="254"/>
      <c r="W83" s="132"/>
      <c r="X83" s="132"/>
      <c r="Y83" s="132"/>
      <c r="Z83" s="132"/>
      <c r="AA83" s="132"/>
      <c r="AB83" s="132"/>
      <c r="AC83" s="132"/>
      <c r="AD83" s="132"/>
      <c r="AE83" s="132"/>
      <c r="AF83" s="132"/>
      <c r="AG83" s="132"/>
      <c r="AH83" s="132"/>
      <c r="AI83" s="266"/>
      <c r="AJ83" s="266"/>
      <c r="AK83" s="132"/>
      <c r="AL83" s="132"/>
      <c r="AM83" s="132"/>
      <c r="AN83" s="132"/>
      <c r="AO83" s="132"/>
      <c r="AP83" s="132"/>
      <c r="AQ83" s="267"/>
    </row>
    <row r="84" spans="9:43" x14ac:dyDescent="0.15">
      <c r="K84" s="263"/>
      <c r="L84" s="254"/>
      <c r="M84" s="254"/>
      <c r="N84" s="253"/>
      <c r="O84" s="253"/>
      <c r="P84" s="253"/>
      <c r="Q84" s="264"/>
      <c r="R84" s="254"/>
      <c r="S84" s="254"/>
      <c r="T84" s="254"/>
      <c r="U84" s="254"/>
      <c r="V84" s="254"/>
      <c r="W84" s="132"/>
      <c r="X84" s="132"/>
      <c r="Y84" s="132"/>
      <c r="Z84" s="132"/>
      <c r="AA84" s="132"/>
      <c r="AB84" s="132"/>
      <c r="AC84" s="132"/>
      <c r="AD84" s="132"/>
      <c r="AE84" s="132"/>
      <c r="AF84" s="132"/>
      <c r="AG84" s="132"/>
      <c r="AH84" s="132"/>
      <c r="AI84" s="266"/>
      <c r="AJ84" s="266"/>
      <c r="AK84" s="132"/>
      <c r="AL84" s="264" t="s">
        <v>140</v>
      </c>
      <c r="AM84" s="264"/>
      <c r="AN84" s="254"/>
      <c r="AO84" s="254"/>
      <c r="AP84" s="254"/>
      <c r="AQ84" s="267"/>
    </row>
    <row r="85" spans="9:43" x14ac:dyDescent="0.15">
      <c r="K85" s="263"/>
      <c r="L85" s="254"/>
      <c r="M85" s="254"/>
      <c r="N85" s="253"/>
      <c r="O85" s="253"/>
      <c r="P85" s="253"/>
      <c r="Q85" s="264" t="s">
        <v>141</v>
      </c>
      <c r="R85" s="254"/>
      <c r="S85" s="254"/>
      <c r="T85" s="254"/>
      <c r="U85" s="254"/>
      <c r="V85" s="254"/>
      <c r="W85" s="132"/>
      <c r="X85" s="132"/>
      <c r="Y85" s="132"/>
      <c r="Z85" s="132"/>
      <c r="AA85" s="132"/>
      <c r="AB85" s="132"/>
      <c r="AC85" s="132"/>
      <c r="AD85" s="132"/>
      <c r="AE85" s="132"/>
      <c r="AF85" s="132"/>
      <c r="AG85" s="132"/>
      <c r="AH85" s="132"/>
      <c r="AI85" s="266"/>
      <c r="AJ85" s="266"/>
      <c r="AK85" s="132"/>
      <c r="AL85" s="274"/>
      <c r="AM85" s="275"/>
      <c r="AN85" s="276" t="s">
        <v>126</v>
      </c>
      <c r="AO85" s="270">
        <v>5</v>
      </c>
      <c r="AP85" s="271"/>
      <c r="AQ85" s="267"/>
    </row>
    <row r="86" spans="9:43" ht="22.5" x14ac:dyDescent="0.15">
      <c r="K86" s="263"/>
      <c r="L86" s="254"/>
      <c r="M86" s="254"/>
      <c r="N86" s="253"/>
      <c r="O86" s="253"/>
      <c r="P86" s="253"/>
      <c r="Q86" s="274"/>
      <c r="R86" s="269" t="s">
        <v>126</v>
      </c>
      <c r="S86" s="270">
        <v>1</v>
      </c>
      <c r="T86" s="271"/>
      <c r="U86" s="254"/>
      <c r="V86" s="254"/>
      <c r="W86" s="132"/>
      <c r="X86" s="132"/>
      <c r="Y86" s="132"/>
      <c r="Z86" s="132"/>
      <c r="AA86" s="132"/>
      <c r="AB86" s="132"/>
      <c r="AC86" s="132"/>
      <c r="AD86" s="132"/>
      <c r="AE86" s="132"/>
      <c r="AF86" s="132"/>
      <c r="AG86" s="132"/>
      <c r="AH86" s="132"/>
      <c r="AI86" s="266"/>
      <c r="AJ86" s="266"/>
      <c r="AK86" s="132"/>
      <c r="AL86" s="277" t="s">
        <v>129</v>
      </c>
      <c r="AM86" s="283"/>
      <c r="AN86" s="278" t="s">
        <v>130</v>
      </c>
      <c r="AO86" s="279" t="s">
        <v>131</v>
      </c>
      <c r="AP86" s="280" t="s">
        <v>132</v>
      </c>
      <c r="AQ86" s="284"/>
    </row>
    <row r="87" spans="9:43" x14ac:dyDescent="0.15">
      <c r="K87" s="263"/>
      <c r="L87" s="254"/>
      <c r="M87" s="308"/>
      <c r="N87" s="253"/>
      <c r="O87" s="253"/>
      <c r="P87" s="253"/>
      <c r="Q87" s="277" t="s">
        <v>129</v>
      </c>
      <c r="R87" s="278" t="s">
        <v>130</v>
      </c>
      <c r="S87" s="279" t="s">
        <v>131</v>
      </c>
      <c r="T87" s="280" t="s">
        <v>132</v>
      </c>
      <c r="U87" s="254"/>
      <c r="V87" s="254"/>
      <c r="W87" s="132"/>
      <c r="X87" s="132"/>
      <c r="Y87" s="132"/>
      <c r="Z87" s="132"/>
      <c r="AA87" s="132"/>
      <c r="AB87" s="132"/>
      <c r="AC87" s="132"/>
      <c r="AD87" s="132"/>
      <c r="AE87" s="132"/>
      <c r="AF87" s="132"/>
      <c r="AG87" s="132"/>
      <c r="AH87" s="132"/>
      <c r="AI87" s="266"/>
      <c r="AJ87" s="266"/>
      <c r="AK87" s="132"/>
      <c r="AL87" s="285">
        <v>5</v>
      </c>
      <c r="AM87" s="164"/>
      <c r="AN87" s="164">
        <f>COUNTIF(AG$13:AG$19,AL87)</f>
        <v>0</v>
      </c>
      <c r="AO87" s="286">
        <f>IF(AN87&gt;AO85,AO85,AN87)</f>
        <v>0</v>
      </c>
      <c r="AP87" s="287">
        <f>AO$85-SUM(AO$87:AO87)</f>
        <v>5</v>
      </c>
      <c r="AQ87" s="288"/>
    </row>
    <row r="88" spans="9:43" x14ac:dyDescent="0.15">
      <c r="I88" s="132"/>
      <c r="J88" s="132"/>
      <c r="K88" s="309"/>
      <c r="L88" s="308"/>
      <c r="M88" s="308"/>
      <c r="N88" s="308"/>
      <c r="O88" s="308"/>
      <c r="P88" s="253"/>
      <c r="Q88" s="285">
        <v>5</v>
      </c>
      <c r="R88" s="164">
        <f>COUNTIF(J$11:J$12,Q88)</f>
        <v>0</v>
      </c>
      <c r="S88" s="286">
        <f>IF(R88&gt;S86,S86,R88)</f>
        <v>0</v>
      </c>
      <c r="T88" s="287">
        <f>S$86-SUM(S$88:S88)</f>
        <v>1</v>
      </c>
      <c r="U88" s="254"/>
      <c r="V88" s="254"/>
      <c r="W88" s="132"/>
      <c r="X88" s="132"/>
      <c r="Y88" s="132"/>
      <c r="Z88" s="132"/>
      <c r="AA88" s="132"/>
      <c r="AB88" s="132"/>
      <c r="AC88" s="132"/>
      <c r="AD88" s="132"/>
      <c r="AE88" s="132"/>
      <c r="AF88" s="132"/>
      <c r="AG88" s="132"/>
      <c r="AH88" s="132"/>
      <c r="AI88" s="266"/>
      <c r="AJ88" s="266"/>
      <c r="AK88" s="132"/>
      <c r="AL88" s="285">
        <v>4</v>
      </c>
      <c r="AM88" s="164"/>
      <c r="AN88" s="164">
        <f>COUNTIF(AG$13:AG$19,AL88)</f>
        <v>0</v>
      </c>
      <c r="AO88" s="286">
        <f>IF(AP87&gt;0,IF(AN88&gt;AP87,AP87,AN88),0)</f>
        <v>0</v>
      </c>
      <c r="AP88" s="287">
        <f>AO$85-SUM(AO$87:AO88)</f>
        <v>5</v>
      </c>
      <c r="AQ88" s="288"/>
    </row>
    <row r="89" spans="9:43" x14ac:dyDescent="0.15">
      <c r="I89" s="132"/>
      <c r="J89" s="132"/>
      <c r="K89" s="309"/>
      <c r="L89" s="308"/>
      <c r="M89" s="254"/>
      <c r="N89" s="308"/>
      <c r="O89" s="308"/>
      <c r="P89" s="253"/>
      <c r="Q89" s="285">
        <v>4</v>
      </c>
      <c r="R89" s="164">
        <f>COUNTIF(J$11:J$12,Q89)</f>
        <v>0</v>
      </c>
      <c r="S89" s="286">
        <f>IF(T88&gt;0,IF(R89&gt;T88,T88,R89),0)</f>
        <v>0</v>
      </c>
      <c r="T89" s="287">
        <f>S$86-SUM(S$88:S89)</f>
        <v>1</v>
      </c>
      <c r="U89" s="254"/>
      <c r="V89" s="254"/>
      <c r="W89" s="132"/>
      <c r="X89" s="132"/>
      <c r="Y89" s="132"/>
      <c r="Z89" s="132"/>
      <c r="AA89" s="132"/>
      <c r="AB89" s="132"/>
      <c r="AC89" s="132"/>
      <c r="AD89" s="132"/>
      <c r="AE89" s="132"/>
      <c r="AF89" s="132"/>
      <c r="AG89" s="132"/>
      <c r="AH89" s="132"/>
      <c r="AI89" s="266"/>
      <c r="AJ89" s="266"/>
      <c r="AK89" s="132"/>
      <c r="AL89" s="285">
        <v>3</v>
      </c>
      <c r="AM89" s="164"/>
      <c r="AN89" s="164">
        <f>COUNTIF(AG$13:AG$19,AL89)</f>
        <v>0</v>
      </c>
      <c r="AO89" s="286">
        <f>IF(AP88&gt;0,IF(AN89&gt;AP88,AP88,AN89),0)</f>
        <v>0</v>
      </c>
      <c r="AP89" s="287">
        <f>AO$85-SUM(AO$87:AO89)</f>
        <v>5</v>
      </c>
      <c r="AQ89" s="288"/>
    </row>
    <row r="90" spans="9:43" x14ac:dyDescent="0.15">
      <c r="I90" s="132"/>
      <c r="J90" s="132"/>
      <c r="K90" s="263"/>
      <c r="L90" s="254"/>
      <c r="M90" s="254"/>
      <c r="N90" s="253"/>
      <c r="O90" s="253"/>
      <c r="P90" s="308"/>
      <c r="Q90" s="285">
        <v>3</v>
      </c>
      <c r="R90" s="164">
        <f>COUNTIF(J$11:J$12,Q90)</f>
        <v>0</v>
      </c>
      <c r="S90" s="286">
        <f>IF(T89&gt;0,IF(R90&gt;T89,T89,R90),0)</f>
        <v>0</v>
      </c>
      <c r="T90" s="287">
        <f>S$86-SUM(S$88:S90)</f>
        <v>1</v>
      </c>
      <c r="U90" s="254"/>
      <c r="V90" s="254"/>
      <c r="W90" s="132"/>
      <c r="X90" s="132"/>
      <c r="Y90" s="132"/>
      <c r="Z90" s="132"/>
      <c r="AA90" s="132"/>
      <c r="AB90" s="132"/>
      <c r="AC90" s="132"/>
      <c r="AD90" s="132"/>
      <c r="AE90" s="132"/>
      <c r="AF90" s="132"/>
      <c r="AG90" s="132"/>
      <c r="AH90" s="132"/>
      <c r="AI90" s="266"/>
      <c r="AJ90" s="266"/>
      <c r="AK90" s="132"/>
      <c r="AL90" s="285">
        <v>2</v>
      </c>
      <c r="AM90" s="164"/>
      <c r="AN90" s="164">
        <f>COUNTIF(AG$13:AG$19,AL90)</f>
        <v>0</v>
      </c>
      <c r="AO90" s="286">
        <f>IF(AP89&gt;0,IF(AN90&gt;AP89,AP89,AN90),0)</f>
        <v>0</v>
      </c>
      <c r="AP90" s="287">
        <f>AO$85-SUM(AO$87:AO90)</f>
        <v>5</v>
      </c>
      <c r="AQ90" s="288"/>
    </row>
    <row r="91" spans="9:43" x14ac:dyDescent="0.15">
      <c r="I91" s="132"/>
      <c r="J91" s="132"/>
      <c r="K91" s="263"/>
      <c r="L91" s="254"/>
      <c r="M91" s="254"/>
      <c r="N91" s="253"/>
      <c r="O91" s="253"/>
      <c r="P91" s="308"/>
      <c r="Q91" s="285">
        <v>2</v>
      </c>
      <c r="R91" s="164">
        <f>COUNTIF(J$11:J$12,Q91)</f>
        <v>0</v>
      </c>
      <c r="S91" s="286">
        <f>IF(T90&gt;0,IF(R91&gt;T90,T90,R91),0)</f>
        <v>0</v>
      </c>
      <c r="T91" s="287">
        <f>S$86-SUM(S$88:S91)</f>
        <v>1</v>
      </c>
      <c r="U91" s="254"/>
      <c r="V91" s="254"/>
      <c r="W91" s="132"/>
      <c r="X91" s="132"/>
      <c r="Y91" s="132"/>
      <c r="Z91" s="132"/>
      <c r="AA91" s="132"/>
      <c r="AB91" s="132"/>
      <c r="AC91" s="132"/>
      <c r="AD91" s="132"/>
      <c r="AE91" s="132"/>
      <c r="AF91" s="132"/>
      <c r="AG91" s="132"/>
      <c r="AH91" s="132"/>
      <c r="AI91" s="266"/>
      <c r="AJ91" s="266"/>
      <c r="AK91" s="132"/>
      <c r="AL91" s="285">
        <v>0</v>
      </c>
      <c r="AM91" s="164"/>
      <c r="AN91" s="164">
        <f>COUNTIF(AG$13:AG$19,AL91)</f>
        <v>0</v>
      </c>
      <c r="AO91" s="286">
        <f>IF(AP90&gt;0,IF(AN91&gt;AP90,AP90,AN91),0)</f>
        <v>0</v>
      </c>
      <c r="AP91" s="287">
        <f>AO$85-SUM(AO$87:AO91)</f>
        <v>5</v>
      </c>
      <c r="AQ91" s="288"/>
    </row>
    <row r="92" spans="9:43" x14ac:dyDescent="0.15">
      <c r="K92" s="263"/>
      <c r="L92" s="254"/>
      <c r="M92" s="254"/>
      <c r="N92" s="253"/>
      <c r="O92" s="253"/>
      <c r="P92" s="253"/>
      <c r="Q92" s="285">
        <v>0</v>
      </c>
      <c r="R92" s="164">
        <f>COUNTIF(J$11:J$12,Q92)</f>
        <v>0</v>
      </c>
      <c r="S92" s="286">
        <f>IF(T91&gt;0,IF(R92&gt;T91,T91,R92),0)</f>
        <v>0</v>
      </c>
      <c r="T92" s="287">
        <f>S$86-SUM(S$88:S92)</f>
        <v>1</v>
      </c>
      <c r="U92" s="254"/>
      <c r="V92" s="254"/>
      <c r="W92" s="132"/>
      <c r="X92" s="132"/>
      <c r="Y92" s="132"/>
      <c r="Z92" s="132"/>
      <c r="AA92" s="132"/>
      <c r="AB92" s="132"/>
      <c r="AC92" s="132"/>
      <c r="AD92" s="132"/>
      <c r="AE92" s="132"/>
      <c r="AF92" s="132"/>
      <c r="AG92" s="132"/>
      <c r="AH92" s="132"/>
      <c r="AI92" s="266"/>
      <c r="AJ92" s="266"/>
      <c r="AK92" s="132"/>
      <c r="AL92" s="290" t="s">
        <v>142</v>
      </c>
      <c r="AM92" s="278"/>
      <c r="AN92" s="291">
        <f>SUM(AN87:AN91)</f>
        <v>0</v>
      </c>
      <c r="AO92" s="292">
        <f>SUM(AO87:AO91)</f>
        <v>0</v>
      </c>
      <c r="AP92" s="293"/>
      <c r="AQ92" s="288"/>
    </row>
    <row r="93" spans="9:43" x14ac:dyDescent="0.15">
      <c r="K93" s="263"/>
      <c r="L93" s="254"/>
      <c r="M93" s="254"/>
      <c r="N93" s="253"/>
      <c r="O93" s="253"/>
      <c r="P93" s="253"/>
      <c r="Q93" s="290" t="s">
        <v>142</v>
      </c>
      <c r="R93" s="291">
        <f>SUM(R88:R92)</f>
        <v>0</v>
      </c>
      <c r="S93" s="292">
        <f>SUM(S88:S92)</f>
        <v>0</v>
      </c>
      <c r="T93" s="293"/>
      <c r="U93" s="254"/>
      <c r="V93" s="254"/>
      <c r="W93" s="132"/>
      <c r="X93" s="132"/>
      <c r="Y93" s="132"/>
      <c r="Z93" s="132"/>
      <c r="AA93" s="132"/>
      <c r="AB93" s="132"/>
      <c r="AC93" s="132"/>
      <c r="AD93" s="132"/>
      <c r="AE93" s="132"/>
      <c r="AF93" s="132"/>
      <c r="AG93" s="132"/>
      <c r="AH93" s="132"/>
      <c r="AI93" s="266"/>
      <c r="AJ93" s="266"/>
      <c r="AK93" s="132"/>
      <c r="AL93" s="294"/>
      <c r="AM93" s="300"/>
      <c r="AN93" s="295"/>
      <c r="AO93" s="296" t="s">
        <v>136</v>
      </c>
      <c r="AP93" s="297">
        <f>AL87*AO87+AL88*AO88+AL89*AO89+AL90*AO90+AL91*AO91</f>
        <v>0</v>
      </c>
      <c r="AQ93" s="267"/>
    </row>
    <row r="94" spans="9:43" x14ac:dyDescent="0.15">
      <c r="K94" s="263"/>
      <c r="L94" s="254"/>
      <c r="M94" s="254"/>
      <c r="N94" s="253"/>
      <c r="O94" s="253"/>
      <c r="P94" s="253"/>
      <c r="Q94" s="294"/>
      <c r="R94" s="295"/>
      <c r="S94" s="296" t="s">
        <v>136</v>
      </c>
      <c r="T94" s="297">
        <f>Q88*S88+Q89*S89+Q90*S90+Q91*S91+Q92*S92</f>
        <v>0</v>
      </c>
      <c r="U94" s="254"/>
      <c r="V94" s="254"/>
      <c r="W94" s="132"/>
      <c r="X94" s="132"/>
      <c r="Y94" s="132"/>
      <c r="Z94" s="132"/>
      <c r="AA94" s="132"/>
      <c r="AB94" s="132"/>
      <c r="AC94" s="132"/>
      <c r="AD94" s="132"/>
      <c r="AE94" s="132"/>
      <c r="AF94" s="132"/>
      <c r="AG94" s="132"/>
      <c r="AH94" s="132"/>
      <c r="AI94" s="266"/>
      <c r="AJ94" s="266"/>
      <c r="AK94" s="132"/>
      <c r="AL94" s="301"/>
      <c r="AM94" s="307"/>
      <c r="AN94" s="302"/>
      <c r="AO94" s="303" t="s">
        <v>138</v>
      </c>
      <c r="AP94" s="304">
        <f>SUM(AO87:AO89)</f>
        <v>0</v>
      </c>
      <c r="AQ94" s="267"/>
    </row>
    <row r="95" spans="9:43" x14ac:dyDescent="0.15">
      <c r="K95" s="263"/>
      <c r="L95" s="254"/>
      <c r="M95" s="254"/>
      <c r="N95" s="253"/>
      <c r="O95" s="253"/>
      <c r="P95" s="253"/>
      <c r="Q95" s="301"/>
      <c r="R95" s="302"/>
      <c r="S95" s="303" t="s">
        <v>138</v>
      </c>
      <c r="T95" s="304">
        <f>SUM(S88:S90)</f>
        <v>0</v>
      </c>
      <c r="U95" s="254"/>
      <c r="V95" s="254"/>
      <c r="W95" s="132"/>
      <c r="X95" s="132"/>
      <c r="Y95" s="132"/>
      <c r="Z95" s="132"/>
      <c r="AA95" s="132"/>
      <c r="AB95" s="132"/>
      <c r="AC95" s="132"/>
      <c r="AD95" s="132"/>
      <c r="AE95" s="132"/>
      <c r="AF95" s="132"/>
      <c r="AG95" s="132"/>
      <c r="AH95" s="132"/>
      <c r="AI95" s="266"/>
      <c r="AJ95" s="266"/>
      <c r="AK95" s="132"/>
      <c r="AL95" s="254"/>
      <c r="AM95" s="254"/>
      <c r="AN95" s="254"/>
      <c r="AO95" s="254"/>
      <c r="AP95" s="254"/>
      <c r="AQ95" s="133"/>
    </row>
    <row r="96" spans="9:43" x14ac:dyDescent="0.15">
      <c r="K96" s="263"/>
      <c r="L96" s="254"/>
      <c r="M96" s="254"/>
      <c r="N96" s="253"/>
      <c r="O96" s="253"/>
      <c r="P96" s="253"/>
      <c r="Q96" s="254"/>
      <c r="R96" s="254"/>
      <c r="S96" s="254"/>
      <c r="T96" s="254"/>
      <c r="U96" s="254"/>
      <c r="V96" s="254"/>
      <c r="W96" s="132"/>
      <c r="X96" s="132"/>
      <c r="Y96" s="132"/>
      <c r="Z96" s="132"/>
      <c r="AA96" s="132"/>
      <c r="AB96" s="132"/>
      <c r="AC96" s="132"/>
      <c r="AD96" s="132"/>
      <c r="AE96" s="132"/>
      <c r="AF96" s="132"/>
      <c r="AG96" s="132"/>
      <c r="AH96" s="132"/>
      <c r="AI96" s="266"/>
      <c r="AJ96" s="266"/>
      <c r="AK96" s="132"/>
      <c r="AL96" s="264" t="s">
        <v>143</v>
      </c>
      <c r="AM96" s="264"/>
      <c r="AN96" s="254"/>
      <c r="AO96" s="254"/>
      <c r="AP96" s="254"/>
      <c r="AQ96" s="133"/>
    </row>
    <row r="97" spans="11:43" x14ac:dyDescent="0.15">
      <c r="K97" s="263"/>
      <c r="L97" s="254"/>
      <c r="M97" s="254"/>
      <c r="N97" s="253"/>
      <c r="O97" s="253"/>
      <c r="P97" s="253"/>
      <c r="Q97" s="264" t="s">
        <v>144</v>
      </c>
      <c r="R97" s="254"/>
      <c r="S97" s="254"/>
      <c r="T97" s="254"/>
      <c r="U97" s="254"/>
      <c r="V97" s="254"/>
      <c r="W97" s="132"/>
      <c r="X97" s="132"/>
      <c r="Y97" s="132"/>
      <c r="Z97" s="132"/>
      <c r="AA97" s="132"/>
      <c r="AB97" s="132"/>
      <c r="AC97" s="132"/>
      <c r="AD97" s="132"/>
      <c r="AE97" s="132"/>
      <c r="AF97" s="132"/>
      <c r="AG97" s="132"/>
      <c r="AH97" s="132"/>
      <c r="AI97" s="266"/>
      <c r="AJ97" s="266"/>
      <c r="AK97" s="132"/>
      <c r="AL97" s="274"/>
      <c r="AM97" s="275"/>
      <c r="AN97" s="276" t="s">
        <v>126</v>
      </c>
      <c r="AO97" s="270">
        <v>1</v>
      </c>
      <c r="AP97" s="271"/>
      <c r="AQ97" s="133"/>
    </row>
    <row r="98" spans="11:43" ht="22.5" x14ac:dyDescent="0.15">
      <c r="K98" s="263"/>
      <c r="L98" s="254"/>
      <c r="M98" s="254"/>
      <c r="N98" s="253"/>
      <c r="O98" s="253"/>
      <c r="P98" s="253"/>
      <c r="Q98" s="274"/>
      <c r="R98" s="269" t="s">
        <v>126</v>
      </c>
      <c r="S98" s="270">
        <v>1</v>
      </c>
      <c r="T98" s="271"/>
      <c r="U98" s="254"/>
      <c r="V98" s="254"/>
      <c r="W98" s="132"/>
      <c r="X98" s="132"/>
      <c r="Y98" s="132"/>
      <c r="Z98" s="132"/>
      <c r="AA98" s="132"/>
      <c r="AB98" s="132"/>
      <c r="AC98" s="132"/>
      <c r="AD98" s="132"/>
      <c r="AE98" s="132"/>
      <c r="AF98" s="132"/>
      <c r="AG98" s="132"/>
      <c r="AH98" s="132"/>
      <c r="AI98" s="266"/>
      <c r="AJ98" s="266"/>
      <c r="AK98" s="132"/>
      <c r="AL98" s="277" t="s">
        <v>129</v>
      </c>
      <c r="AM98" s="283"/>
      <c r="AN98" s="278" t="s">
        <v>130</v>
      </c>
      <c r="AO98" s="279" t="s">
        <v>131</v>
      </c>
      <c r="AP98" s="280" t="s">
        <v>132</v>
      </c>
      <c r="AQ98" s="133"/>
    </row>
    <row r="99" spans="11:43" x14ac:dyDescent="0.15">
      <c r="K99" s="263"/>
      <c r="L99" s="254"/>
      <c r="M99" s="254"/>
      <c r="N99" s="253"/>
      <c r="O99" s="253"/>
      <c r="P99" s="253"/>
      <c r="Q99" s="277" t="s">
        <v>129</v>
      </c>
      <c r="R99" s="278" t="s">
        <v>130</v>
      </c>
      <c r="S99" s="279" t="s">
        <v>131</v>
      </c>
      <c r="T99" s="280" t="s">
        <v>132</v>
      </c>
      <c r="U99" s="310"/>
      <c r="V99" s="254"/>
      <c r="W99" s="132"/>
      <c r="X99" s="132"/>
      <c r="Y99" s="132"/>
      <c r="Z99" s="132"/>
      <c r="AA99" s="132"/>
      <c r="AB99" s="132"/>
      <c r="AC99" s="132"/>
      <c r="AD99" s="132"/>
      <c r="AE99" s="132"/>
      <c r="AF99" s="132"/>
      <c r="AG99" s="132"/>
      <c r="AH99" s="132"/>
      <c r="AI99" s="266"/>
      <c r="AJ99" s="266"/>
      <c r="AK99" s="132"/>
      <c r="AL99" s="285">
        <v>5</v>
      </c>
      <c r="AM99" s="164"/>
      <c r="AN99" s="164">
        <f>COUNTIF(AG$20:AG$23,AL99)</f>
        <v>0</v>
      </c>
      <c r="AO99" s="286">
        <f>IF(AN99&gt;AO97,AO97,AN99)</f>
        <v>0</v>
      </c>
      <c r="AP99" s="287">
        <f>AO$97-SUM(AO$99:AO99)</f>
        <v>1</v>
      </c>
      <c r="AQ99" s="133"/>
    </row>
    <row r="100" spans="11:43" x14ac:dyDescent="0.15">
      <c r="K100" s="263"/>
      <c r="L100" s="254"/>
      <c r="M100" s="254"/>
      <c r="N100" s="253"/>
      <c r="O100" s="253"/>
      <c r="P100" s="253"/>
      <c r="Q100" s="285">
        <v>5</v>
      </c>
      <c r="R100" s="164">
        <f>COUNTIF(J$13,Q100)</f>
        <v>0</v>
      </c>
      <c r="S100" s="286">
        <f>IF(R100&gt;S98,S98,R100)</f>
        <v>0</v>
      </c>
      <c r="T100" s="287">
        <f>S$98-SUM(S$100:S100)</f>
        <v>1</v>
      </c>
      <c r="U100" s="311"/>
      <c r="V100" s="254"/>
      <c r="W100" s="132"/>
      <c r="X100" s="132"/>
      <c r="Y100" s="132"/>
      <c r="Z100" s="132"/>
      <c r="AA100" s="132"/>
      <c r="AB100" s="132"/>
      <c r="AC100" s="132"/>
      <c r="AD100" s="132"/>
      <c r="AE100" s="132"/>
      <c r="AF100" s="132"/>
      <c r="AG100" s="132"/>
      <c r="AH100" s="132"/>
      <c r="AI100" s="266"/>
      <c r="AJ100" s="266"/>
      <c r="AK100" s="132"/>
      <c r="AL100" s="285">
        <v>4</v>
      </c>
      <c r="AM100" s="164"/>
      <c r="AN100" s="164">
        <f>COUNTIF(AG$20:AG$23,AL100)</f>
        <v>0</v>
      </c>
      <c r="AO100" s="286">
        <f>IF(AP99&gt;0,IF(AN100&gt;AP99,AP99,AN100),0)</f>
        <v>0</v>
      </c>
      <c r="AP100" s="287">
        <f>AO$97-SUM(AO$99:AO100)</f>
        <v>1</v>
      </c>
      <c r="AQ100" s="133"/>
    </row>
    <row r="101" spans="11:43" x14ac:dyDescent="0.15">
      <c r="K101" s="263"/>
      <c r="L101" s="254"/>
      <c r="M101" s="254"/>
      <c r="N101" s="253"/>
      <c r="O101" s="253"/>
      <c r="P101" s="253"/>
      <c r="Q101" s="285">
        <v>4</v>
      </c>
      <c r="R101" s="164">
        <f>COUNTIF(J$13,Q101)</f>
        <v>0</v>
      </c>
      <c r="S101" s="286">
        <f>IF(T100&gt;0,IF(R101&gt;T100,T100,R101),0)</f>
        <v>0</v>
      </c>
      <c r="T101" s="287">
        <f>S$98-SUM(S$100:S101)</f>
        <v>1</v>
      </c>
      <c r="U101" s="311"/>
      <c r="V101" s="254"/>
      <c r="W101" s="132"/>
      <c r="X101" s="132"/>
      <c r="Y101" s="132"/>
      <c r="Z101" s="132"/>
      <c r="AA101" s="132"/>
      <c r="AB101" s="132"/>
      <c r="AC101" s="132"/>
      <c r="AD101" s="132"/>
      <c r="AE101" s="132"/>
      <c r="AF101" s="132"/>
      <c r="AG101" s="132"/>
      <c r="AH101" s="132"/>
      <c r="AI101" s="266"/>
      <c r="AJ101" s="266"/>
      <c r="AK101" s="132"/>
      <c r="AL101" s="285">
        <v>3</v>
      </c>
      <c r="AM101" s="164"/>
      <c r="AN101" s="164">
        <f>COUNTIF(AG$20:AG$23,AL101)</f>
        <v>0</v>
      </c>
      <c r="AO101" s="286">
        <f>IF(AP100&gt;0,IF(AN101&gt;AP100,AP100,AN101),0)</f>
        <v>0</v>
      </c>
      <c r="AP101" s="287">
        <f>AO$97-SUM(AO$99:AO101)</f>
        <v>1</v>
      </c>
      <c r="AQ101" s="133"/>
    </row>
    <row r="102" spans="11:43" x14ac:dyDescent="0.15">
      <c r="K102" s="263"/>
      <c r="L102" s="254"/>
      <c r="M102" s="254"/>
      <c r="N102" s="253"/>
      <c r="O102" s="253"/>
      <c r="P102" s="253"/>
      <c r="Q102" s="285">
        <v>3</v>
      </c>
      <c r="R102" s="164">
        <f>COUNTIF(J$13:J$14,Q102)</f>
        <v>0</v>
      </c>
      <c r="S102" s="286">
        <f>IF(T101&gt;0,IF(R102&gt;T101,T101,R102),0)</f>
        <v>0</v>
      </c>
      <c r="T102" s="287">
        <f>S$98-SUM(S$100:S102)</f>
        <v>1</v>
      </c>
      <c r="U102" s="311"/>
      <c r="V102" s="254"/>
      <c r="W102" s="132"/>
      <c r="X102" s="132"/>
      <c r="Y102" s="132"/>
      <c r="Z102" s="132"/>
      <c r="AA102" s="132"/>
      <c r="AB102" s="132"/>
      <c r="AC102" s="132"/>
      <c r="AD102" s="132"/>
      <c r="AE102" s="132"/>
      <c r="AF102" s="132"/>
      <c r="AG102" s="132"/>
      <c r="AH102" s="132"/>
      <c r="AI102" s="266"/>
      <c r="AJ102" s="266"/>
      <c r="AK102" s="132"/>
      <c r="AL102" s="285">
        <v>2</v>
      </c>
      <c r="AM102" s="164"/>
      <c r="AN102" s="164">
        <f>COUNTIF(AG$20:AG$23,AL102)</f>
        <v>0</v>
      </c>
      <c r="AO102" s="286">
        <f>IF(AP101&gt;0,IF(AN102&gt;AP101,AP101,AN102),0)</f>
        <v>0</v>
      </c>
      <c r="AP102" s="287">
        <f>AO$97-SUM(AO$99:AO102)</f>
        <v>1</v>
      </c>
      <c r="AQ102" s="133"/>
    </row>
    <row r="103" spans="11:43" x14ac:dyDescent="0.15">
      <c r="K103" s="263"/>
      <c r="L103" s="254"/>
      <c r="M103" s="254"/>
      <c r="N103" s="253"/>
      <c r="O103" s="253"/>
      <c r="P103" s="253"/>
      <c r="Q103" s="285">
        <v>2</v>
      </c>
      <c r="R103" s="164">
        <f>COUNTIF(J$13,Q103)</f>
        <v>0</v>
      </c>
      <c r="S103" s="286">
        <f>IF(T102&gt;0,IF(R103&gt;T102,T102,R103),0)</f>
        <v>0</v>
      </c>
      <c r="T103" s="287">
        <f>S$98-SUM(S$100:S103)</f>
        <v>1</v>
      </c>
      <c r="U103" s="311"/>
      <c r="V103" s="254"/>
      <c r="W103" s="132"/>
      <c r="X103" s="132"/>
      <c r="Y103" s="132"/>
      <c r="Z103" s="132"/>
      <c r="AA103" s="132"/>
      <c r="AB103" s="132"/>
      <c r="AC103" s="132"/>
      <c r="AD103" s="132"/>
      <c r="AE103" s="132"/>
      <c r="AF103" s="132"/>
      <c r="AG103" s="132"/>
      <c r="AH103" s="132"/>
      <c r="AI103" s="266"/>
      <c r="AJ103" s="266"/>
      <c r="AK103" s="132"/>
      <c r="AL103" s="285">
        <v>0</v>
      </c>
      <c r="AM103" s="164"/>
      <c r="AN103" s="164">
        <f>COUNTIF(AG$20:AG$23,AL103)</f>
        <v>0</v>
      </c>
      <c r="AO103" s="286">
        <f>IF(AP102&gt;0,IF(AN103&gt;AP102,AP102,AN103),0)</f>
        <v>0</v>
      </c>
      <c r="AP103" s="287">
        <f>AO$97-SUM(AO$99:AO103)</f>
        <v>1</v>
      </c>
      <c r="AQ103" s="133"/>
    </row>
    <row r="104" spans="11:43" x14ac:dyDescent="0.15">
      <c r="K104" s="263"/>
      <c r="L104" s="254"/>
      <c r="M104" s="254"/>
      <c r="N104" s="253"/>
      <c r="O104" s="253"/>
      <c r="P104" s="253"/>
      <c r="Q104" s="285">
        <v>0</v>
      </c>
      <c r="R104" s="164">
        <f>COUNTIF(J$13,Q104)</f>
        <v>0</v>
      </c>
      <c r="S104" s="286">
        <f>IF(T103&gt;0,IF(R104&gt;T103,T103,R104),0)</f>
        <v>0</v>
      </c>
      <c r="T104" s="287">
        <f>S$98-SUM(S$100:S104)</f>
        <v>1</v>
      </c>
      <c r="U104" s="311"/>
      <c r="V104" s="254"/>
      <c r="W104" s="132"/>
      <c r="X104" s="132"/>
      <c r="Y104" s="132"/>
      <c r="Z104" s="132"/>
      <c r="AA104" s="132"/>
      <c r="AB104" s="132"/>
      <c r="AC104" s="132"/>
      <c r="AD104" s="132"/>
      <c r="AE104" s="132"/>
      <c r="AF104" s="132"/>
      <c r="AG104" s="132"/>
      <c r="AH104" s="132"/>
      <c r="AI104" s="266"/>
      <c r="AJ104" s="266"/>
      <c r="AK104" s="132"/>
      <c r="AL104" s="290" t="s">
        <v>142</v>
      </c>
      <c r="AM104" s="278"/>
      <c r="AN104" s="291">
        <f>SUM(AN99:AN103)</f>
        <v>0</v>
      </c>
      <c r="AO104" s="292">
        <f>SUM(AO99:AO103)</f>
        <v>0</v>
      </c>
      <c r="AP104" s="293"/>
      <c r="AQ104" s="133"/>
    </row>
    <row r="105" spans="11:43" x14ac:dyDescent="0.15">
      <c r="K105" s="263"/>
      <c r="L105" s="254"/>
      <c r="M105" s="254"/>
      <c r="N105" s="253"/>
      <c r="O105" s="253"/>
      <c r="P105" s="253"/>
      <c r="Q105" s="290" t="s">
        <v>142</v>
      </c>
      <c r="R105" s="291">
        <f>SUM(R100:R104)</f>
        <v>0</v>
      </c>
      <c r="S105" s="292">
        <f>SUM(S100:S104)</f>
        <v>0</v>
      </c>
      <c r="T105" s="293"/>
      <c r="U105" s="311"/>
      <c r="V105" s="254"/>
      <c r="W105" s="132"/>
      <c r="X105" s="132"/>
      <c r="Y105" s="132"/>
      <c r="Z105" s="132"/>
      <c r="AA105" s="132"/>
      <c r="AB105" s="132"/>
      <c r="AC105" s="132"/>
      <c r="AD105" s="132"/>
      <c r="AE105" s="132"/>
      <c r="AF105" s="132"/>
      <c r="AG105" s="132"/>
      <c r="AH105" s="132"/>
      <c r="AI105" s="266"/>
      <c r="AJ105" s="266"/>
      <c r="AK105" s="132"/>
      <c r="AL105" s="294"/>
      <c r="AM105" s="300"/>
      <c r="AN105" s="295"/>
      <c r="AO105" s="296" t="s">
        <v>136</v>
      </c>
      <c r="AP105" s="297">
        <f>AL99*AO99+AL100*AO100+AL101*AO101+AL102*AO102+AL103*AO103</f>
        <v>0</v>
      </c>
      <c r="AQ105" s="133"/>
    </row>
    <row r="106" spans="11:43" x14ac:dyDescent="0.15">
      <c r="K106" s="263"/>
      <c r="L106" s="254"/>
      <c r="M106" s="254"/>
      <c r="N106" s="253"/>
      <c r="O106" s="253"/>
      <c r="P106" s="253"/>
      <c r="Q106" s="294"/>
      <c r="R106" s="295"/>
      <c r="S106" s="296" t="s">
        <v>136</v>
      </c>
      <c r="T106" s="297">
        <f>Q100*S100+Q101*S101+Q102*S102+Q103*S103+Q104*S104</f>
        <v>0</v>
      </c>
      <c r="U106" s="254"/>
      <c r="V106" s="254"/>
      <c r="W106" s="132"/>
      <c r="X106" s="132"/>
      <c r="Y106" s="132"/>
      <c r="Z106" s="132"/>
      <c r="AA106" s="132"/>
      <c r="AB106" s="132"/>
      <c r="AC106" s="132"/>
      <c r="AD106" s="132"/>
      <c r="AE106" s="132"/>
      <c r="AF106" s="132"/>
      <c r="AG106" s="132"/>
      <c r="AH106" s="132"/>
      <c r="AI106" s="266"/>
      <c r="AJ106" s="266"/>
      <c r="AK106" s="132"/>
      <c r="AL106" s="301"/>
      <c r="AM106" s="307"/>
      <c r="AN106" s="302"/>
      <c r="AO106" s="303" t="s">
        <v>138</v>
      </c>
      <c r="AP106" s="304">
        <f>SUM(AO99:AO101)</f>
        <v>0</v>
      </c>
      <c r="AQ106" s="133"/>
    </row>
    <row r="107" spans="11:43" x14ac:dyDescent="0.15">
      <c r="K107" s="263"/>
      <c r="L107" s="254"/>
      <c r="M107" s="254"/>
      <c r="N107" s="253"/>
      <c r="O107" s="253"/>
      <c r="P107" s="253"/>
      <c r="Q107" s="301"/>
      <c r="R107" s="302"/>
      <c r="S107" s="303" t="s">
        <v>138</v>
      </c>
      <c r="T107" s="304">
        <f>SUM(S100:S102)</f>
        <v>0</v>
      </c>
      <c r="U107" s="254"/>
      <c r="V107" s="254"/>
      <c r="W107" s="132"/>
      <c r="X107" s="132"/>
      <c r="Y107" s="132"/>
      <c r="Z107" s="132"/>
      <c r="AA107" s="132"/>
      <c r="AB107" s="132"/>
      <c r="AC107" s="132"/>
      <c r="AD107" s="132"/>
      <c r="AE107" s="132"/>
      <c r="AF107" s="132"/>
      <c r="AG107" s="132"/>
      <c r="AH107" s="132"/>
      <c r="AI107" s="266"/>
      <c r="AJ107" s="266"/>
      <c r="AK107" s="132"/>
      <c r="AL107" s="132"/>
      <c r="AM107" s="132"/>
      <c r="AN107" s="132"/>
      <c r="AO107" s="132"/>
      <c r="AP107" s="132"/>
      <c r="AQ107" s="133"/>
    </row>
    <row r="108" spans="11:43" x14ac:dyDescent="0.15">
      <c r="K108" s="263"/>
      <c r="L108" s="254"/>
      <c r="M108" s="254"/>
      <c r="N108" s="253"/>
      <c r="O108" s="253"/>
      <c r="P108" s="253"/>
      <c r="Q108" s="254"/>
      <c r="R108" s="254"/>
      <c r="S108" s="254"/>
      <c r="T108" s="254"/>
      <c r="U108" s="254"/>
      <c r="V108" s="254"/>
      <c r="W108" s="132"/>
      <c r="X108" s="132"/>
      <c r="Y108" s="132"/>
      <c r="Z108" s="132"/>
      <c r="AA108" s="132"/>
      <c r="AB108" s="132"/>
      <c r="AC108" s="132"/>
      <c r="AD108" s="132"/>
      <c r="AE108" s="132"/>
      <c r="AF108" s="132"/>
      <c r="AG108" s="132"/>
      <c r="AH108" s="132"/>
      <c r="AI108" s="266"/>
      <c r="AJ108" s="266"/>
      <c r="AK108" s="132"/>
      <c r="AL108" s="264" t="s">
        <v>145</v>
      </c>
      <c r="AM108" s="264"/>
      <c r="AN108" s="254"/>
      <c r="AO108" s="254"/>
      <c r="AP108" s="254"/>
      <c r="AQ108" s="133"/>
    </row>
    <row r="109" spans="11:43" x14ac:dyDescent="0.15">
      <c r="K109" s="263"/>
      <c r="L109" s="254"/>
      <c r="M109" s="254"/>
      <c r="N109" s="253"/>
      <c r="O109" s="253"/>
      <c r="P109" s="253"/>
      <c r="Q109" s="264" t="s">
        <v>146</v>
      </c>
      <c r="R109" s="254"/>
      <c r="S109" s="254"/>
      <c r="T109" s="254"/>
      <c r="U109" s="254"/>
      <c r="V109" s="254"/>
      <c r="W109" s="132"/>
      <c r="X109" s="132"/>
      <c r="Y109" s="132"/>
      <c r="Z109" s="132"/>
      <c r="AA109" s="132"/>
      <c r="AB109" s="132"/>
      <c r="AC109" s="132"/>
      <c r="AD109" s="132"/>
      <c r="AE109" s="132"/>
      <c r="AF109" s="132"/>
      <c r="AG109" s="132"/>
      <c r="AH109" s="132"/>
      <c r="AI109" s="266"/>
      <c r="AJ109" s="266"/>
      <c r="AK109" s="132"/>
      <c r="AL109" s="274"/>
      <c r="AM109" s="275"/>
      <c r="AN109" s="276" t="s">
        <v>126</v>
      </c>
      <c r="AO109" s="270">
        <v>8</v>
      </c>
      <c r="AP109" s="271"/>
      <c r="AQ109" s="133"/>
    </row>
    <row r="110" spans="11:43" ht="22.5" x14ac:dyDescent="0.15">
      <c r="K110" s="263"/>
      <c r="L110" s="254"/>
      <c r="M110" s="254"/>
      <c r="N110" s="253"/>
      <c r="O110" s="253"/>
      <c r="P110" s="253"/>
      <c r="Q110" s="274"/>
      <c r="R110" s="269" t="s">
        <v>126</v>
      </c>
      <c r="S110" s="270">
        <v>1</v>
      </c>
      <c r="T110" s="271"/>
      <c r="U110" s="254"/>
      <c r="V110" s="254"/>
      <c r="W110" s="132"/>
      <c r="X110" s="132"/>
      <c r="Y110" s="132"/>
      <c r="Z110" s="132"/>
      <c r="AA110" s="132"/>
      <c r="AB110" s="132"/>
      <c r="AC110" s="132"/>
      <c r="AD110" s="132"/>
      <c r="AE110" s="132"/>
      <c r="AF110" s="132"/>
      <c r="AG110" s="132"/>
      <c r="AH110" s="132"/>
      <c r="AI110" s="266"/>
      <c r="AJ110" s="266"/>
      <c r="AK110" s="132"/>
      <c r="AL110" s="277" t="s">
        <v>129</v>
      </c>
      <c r="AM110" s="283"/>
      <c r="AN110" s="278" t="s">
        <v>130</v>
      </c>
      <c r="AO110" s="279" t="s">
        <v>131</v>
      </c>
      <c r="AP110" s="280" t="s">
        <v>132</v>
      </c>
      <c r="AQ110" s="133"/>
    </row>
    <row r="111" spans="11:43" x14ac:dyDescent="0.15">
      <c r="K111" s="263"/>
      <c r="L111" s="254"/>
      <c r="M111" s="254"/>
      <c r="N111" s="253"/>
      <c r="O111" s="253"/>
      <c r="P111" s="253"/>
      <c r="Q111" s="277" t="s">
        <v>129</v>
      </c>
      <c r="R111" s="278" t="s">
        <v>130</v>
      </c>
      <c r="S111" s="279" t="s">
        <v>131</v>
      </c>
      <c r="T111" s="280" t="s">
        <v>132</v>
      </c>
      <c r="U111" s="254"/>
      <c r="V111" s="254"/>
      <c r="W111" s="132"/>
      <c r="X111" s="132"/>
      <c r="Y111" s="132"/>
      <c r="Z111" s="132"/>
      <c r="AA111" s="132"/>
      <c r="AB111" s="132"/>
      <c r="AC111" s="132"/>
      <c r="AD111" s="132"/>
      <c r="AE111" s="132"/>
      <c r="AF111" s="132"/>
      <c r="AG111" s="132"/>
      <c r="AH111" s="132"/>
      <c r="AI111" s="266"/>
      <c r="AJ111" s="266"/>
      <c r="AK111" s="132"/>
      <c r="AL111" s="285">
        <v>5</v>
      </c>
      <c r="AM111" s="164"/>
      <c r="AN111" s="164">
        <f>COUNTIF(AG$24:AG$31,AL111)</f>
        <v>0</v>
      </c>
      <c r="AO111" s="286">
        <f>IF(AN111&gt;AO109,AO109,AN111)</f>
        <v>0</v>
      </c>
      <c r="AP111" s="287">
        <f>AO$109-SUM(AO$111:AO111)</f>
        <v>8</v>
      </c>
      <c r="AQ111" s="133"/>
    </row>
    <row r="112" spans="11:43" x14ac:dyDescent="0.15">
      <c r="K112" s="263"/>
      <c r="L112" s="254"/>
      <c r="M112" s="254"/>
      <c r="N112" s="253"/>
      <c r="O112" s="253"/>
      <c r="P112" s="253"/>
      <c r="Q112" s="285">
        <v>5</v>
      </c>
      <c r="R112" s="164">
        <f>COUNTIF(J$15,Q112)</f>
        <v>0</v>
      </c>
      <c r="S112" s="286">
        <f>IF(R112&gt;S110,S110,R112)</f>
        <v>0</v>
      </c>
      <c r="T112" s="287">
        <f>S$110-SUM(S112:S$112)</f>
        <v>1</v>
      </c>
      <c r="U112" s="254"/>
      <c r="V112" s="254"/>
      <c r="W112" s="132"/>
      <c r="X112" s="132"/>
      <c r="Y112" s="132"/>
      <c r="Z112" s="132"/>
      <c r="AA112" s="132"/>
      <c r="AB112" s="132"/>
      <c r="AC112" s="132"/>
      <c r="AD112" s="132"/>
      <c r="AE112" s="132"/>
      <c r="AF112" s="132"/>
      <c r="AG112" s="132"/>
      <c r="AH112" s="132"/>
      <c r="AI112" s="266"/>
      <c r="AJ112" s="266"/>
      <c r="AK112" s="132"/>
      <c r="AL112" s="285">
        <v>4</v>
      </c>
      <c r="AM112" s="164"/>
      <c r="AN112" s="164">
        <f>COUNTIF(AG$24:AG$31,AL112)</f>
        <v>0</v>
      </c>
      <c r="AO112" s="286">
        <f>IF(AP111&gt;0,IF(AN112&gt;AP111,AP111,AN112),0)</f>
        <v>0</v>
      </c>
      <c r="AP112" s="287">
        <f>AO$109-SUM(AO$111:AO112)</f>
        <v>8</v>
      </c>
      <c r="AQ112" s="133"/>
    </row>
    <row r="113" spans="11:43" x14ac:dyDescent="0.15">
      <c r="K113" s="263"/>
      <c r="L113" s="254"/>
      <c r="M113" s="254"/>
      <c r="N113" s="253"/>
      <c r="O113" s="253"/>
      <c r="P113" s="253"/>
      <c r="Q113" s="285">
        <v>4</v>
      </c>
      <c r="R113" s="164">
        <f>COUNTIF(J$15,Q113)</f>
        <v>0</v>
      </c>
      <c r="S113" s="286">
        <f>IF(T112&gt;0,IF(R113&gt;T112,T112,R113),0)</f>
        <v>0</v>
      </c>
      <c r="T113" s="287">
        <f>S$110-SUM(S$112:S113)</f>
        <v>1</v>
      </c>
      <c r="U113" s="254"/>
      <c r="V113" s="254"/>
      <c r="W113" s="132"/>
      <c r="X113" s="132"/>
      <c r="Y113" s="132"/>
      <c r="Z113" s="132"/>
      <c r="AA113" s="132"/>
      <c r="AB113" s="132"/>
      <c r="AC113" s="132"/>
      <c r="AD113" s="132"/>
      <c r="AE113" s="132"/>
      <c r="AF113" s="132"/>
      <c r="AG113" s="132"/>
      <c r="AH113" s="132"/>
      <c r="AI113" s="266"/>
      <c r="AJ113" s="266"/>
      <c r="AK113" s="132"/>
      <c r="AL113" s="285">
        <v>3</v>
      </c>
      <c r="AM113" s="164"/>
      <c r="AN113" s="164">
        <f>COUNTIF(AG$24:AG$31,AL113)</f>
        <v>0</v>
      </c>
      <c r="AO113" s="286">
        <f>IF(AP112&gt;0,IF(AN113&gt;AP112,AP112,AN113),0)</f>
        <v>0</v>
      </c>
      <c r="AP113" s="287">
        <f>AO$109-SUM(AO$111:AO113)</f>
        <v>8</v>
      </c>
      <c r="AQ113" s="133"/>
    </row>
    <row r="114" spans="11:43" x14ac:dyDescent="0.15">
      <c r="K114" s="263"/>
      <c r="L114" s="254"/>
      <c r="M114" s="254"/>
      <c r="N114" s="253"/>
      <c r="O114" s="253"/>
      <c r="P114" s="253"/>
      <c r="Q114" s="285">
        <v>3</v>
      </c>
      <c r="R114" s="164">
        <f>COUNTIF(J$15,Q114)</f>
        <v>0</v>
      </c>
      <c r="S114" s="286">
        <f>IF(T113&gt;0,IF(R114&gt;T113,T113,R114),0)</f>
        <v>0</v>
      </c>
      <c r="T114" s="287">
        <f>S$110-SUM(S$112:S114)</f>
        <v>1</v>
      </c>
      <c r="U114" s="254"/>
      <c r="V114" s="254"/>
      <c r="W114" s="132"/>
      <c r="X114" s="132"/>
      <c r="Y114" s="132"/>
      <c r="Z114" s="132"/>
      <c r="AA114" s="132"/>
      <c r="AB114" s="132"/>
      <c r="AC114" s="132"/>
      <c r="AD114" s="132"/>
      <c r="AE114" s="132"/>
      <c r="AF114" s="132"/>
      <c r="AG114" s="132"/>
      <c r="AH114" s="132"/>
      <c r="AI114" s="266"/>
      <c r="AJ114" s="266"/>
      <c r="AK114" s="132"/>
      <c r="AL114" s="285">
        <v>2</v>
      </c>
      <c r="AM114" s="164"/>
      <c r="AN114" s="164">
        <f>COUNTIF(AG$24:AG$31,AL114)</f>
        <v>0</v>
      </c>
      <c r="AO114" s="286">
        <f>IF(AP113&gt;0,IF(AN114&gt;AP113,AP113,AN114),0)</f>
        <v>0</v>
      </c>
      <c r="AP114" s="287">
        <f>AO$109-SUM(AO$111:AO114)</f>
        <v>8</v>
      </c>
      <c r="AQ114" s="133"/>
    </row>
    <row r="115" spans="11:43" x14ac:dyDescent="0.15">
      <c r="K115" s="263"/>
      <c r="L115" s="254"/>
      <c r="M115" s="254"/>
      <c r="N115" s="253"/>
      <c r="O115" s="253"/>
      <c r="P115" s="253"/>
      <c r="Q115" s="285">
        <v>2</v>
      </c>
      <c r="R115" s="164">
        <f>COUNTIF(J$15,Q115)</f>
        <v>0</v>
      </c>
      <c r="S115" s="286">
        <f>IF(T114&gt;0,IF(R115&gt;T114,T114,R115),0)</f>
        <v>0</v>
      </c>
      <c r="T115" s="287">
        <f>S$110-SUM(S$112:S115)</f>
        <v>1</v>
      </c>
      <c r="U115" s="254"/>
      <c r="V115" s="254"/>
      <c r="W115" s="132"/>
      <c r="X115" s="132"/>
      <c r="Y115" s="132"/>
      <c r="Z115" s="132"/>
      <c r="AA115" s="132"/>
      <c r="AB115" s="132"/>
      <c r="AC115" s="132"/>
      <c r="AD115" s="132"/>
      <c r="AE115" s="132"/>
      <c r="AF115" s="132"/>
      <c r="AG115" s="132"/>
      <c r="AH115" s="132"/>
      <c r="AI115" s="266"/>
      <c r="AJ115" s="266"/>
      <c r="AK115" s="132"/>
      <c r="AL115" s="285">
        <v>0</v>
      </c>
      <c r="AM115" s="164"/>
      <c r="AN115" s="164">
        <f>COUNTIF(AG$24:AG$31,AL115)</f>
        <v>0</v>
      </c>
      <c r="AO115" s="286">
        <f>IF(AP114&gt;0,IF(AN115&gt;AP114,AP114,AN115),0)</f>
        <v>0</v>
      </c>
      <c r="AP115" s="287">
        <f>AO$109-SUM(AO$111:AO115)</f>
        <v>8</v>
      </c>
      <c r="AQ115" s="133"/>
    </row>
    <row r="116" spans="11:43" x14ac:dyDescent="0.15">
      <c r="K116" s="263"/>
      <c r="L116" s="254"/>
      <c r="M116" s="254"/>
      <c r="N116" s="253"/>
      <c r="O116" s="253"/>
      <c r="P116" s="253"/>
      <c r="Q116" s="285">
        <v>0</v>
      </c>
      <c r="R116" s="164">
        <f>COUNTIF(J$15,Q116)</f>
        <v>0</v>
      </c>
      <c r="S116" s="286">
        <f>IF(T115&gt;0,IF(R116&gt;T115,T115,R116),0)</f>
        <v>0</v>
      </c>
      <c r="T116" s="287">
        <f>S$110-SUM(S$112:S116)</f>
        <v>1</v>
      </c>
      <c r="U116" s="254"/>
      <c r="V116" s="254"/>
      <c r="W116" s="132"/>
      <c r="X116" s="132"/>
      <c r="Y116" s="132"/>
      <c r="Z116" s="132"/>
      <c r="AA116" s="132"/>
      <c r="AB116" s="132"/>
      <c r="AC116" s="132"/>
      <c r="AD116" s="132"/>
      <c r="AE116" s="132"/>
      <c r="AF116" s="132"/>
      <c r="AG116" s="132"/>
      <c r="AH116" s="132"/>
      <c r="AI116" s="266"/>
      <c r="AJ116" s="266"/>
      <c r="AK116" s="132"/>
      <c r="AL116" s="290" t="s">
        <v>142</v>
      </c>
      <c r="AM116" s="278"/>
      <c r="AN116" s="291">
        <f>SUM(AN111:AN115)</f>
        <v>0</v>
      </c>
      <c r="AO116" s="292">
        <f>SUM(AO111:AO115)</f>
        <v>0</v>
      </c>
      <c r="AP116" s="293"/>
      <c r="AQ116" s="133"/>
    </row>
    <row r="117" spans="11:43" x14ac:dyDescent="0.15">
      <c r="K117" s="263"/>
      <c r="L117" s="254"/>
      <c r="M117" s="254"/>
      <c r="N117" s="253"/>
      <c r="O117" s="253"/>
      <c r="P117" s="253"/>
      <c r="Q117" s="290" t="s">
        <v>142</v>
      </c>
      <c r="R117" s="291">
        <f>SUM(R112:R116)</f>
        <v>0</v>
      </c>
      <c r="S117" s="292">
        <f>SUM(S112:S116)</f>
        <v>0</v>
      </c>
      <c r="T117" s="293"/>
      <c r="U117" s="254"/>
      <c r="V117" s="254"/>
      <c r="W117" s="132"/>
      <c r="X117" s="132"/>
      <c r="Y117" s="132"/>
      <c r="Z117" s="132"/>
      <c r="AA117" s="132"/>
      <c r="AB117" s="132"/>
      <c r="AC117" s="132"/>
      <c r="AD117" s="132"/>
      <c r="AE117" s="132"/>
      <c r="AF117" s="132"/>
      <c r="AG117" s="132"/>
      <c r="AH117" s="132"/>
      <c r="AI117" s="266"/>
      <c r="AJ117" s="266"/>
      <c r="AK117" s="132"/>
      <c r="AL117" s="294"/>
      <c r="AM117" s="300"/>
      <c r="AN117" s="295"/>
      <c r="AO117" s="296" t="s">
        <v>136</v>
      </c>
      <c r="AP117" s="297">
        <f>AL111*AO111+AL112*AO112+AL113*AO113+AL114*AO114+AL115*AO115</f>
        <v>0</v>
      </c>
      <c r="AQ117" s="133"/>
    </row>
    <row r="118" spans="11:43" x14ac:dyDescent="0.15">
      <c r="K118" s="263"/>
      <c r="L118" s="254"/>
      <c r="M118" s="254"/>
      <c r="N118" s="253"/>
      <c r="O118" s="253"/>
      <c r="P118" s="253"/>
      <c r="Q118" s="294"/>
      <c r="R118" s="295"/>
      <c r="S118" s="296" t="s">
        <v>136</v>
      </c>
      <c r="T118" s="297">
        <f>Q112*S112+Q113*S113+Q114*S114+Q115*S115+Q116*S116</f>
        <v>0</v>
      </c>
      <c r="U118" s="254"/>
      <c r="V118" s="254"/>
      <c r="W118" s="132"/>
      <c r="X118" s="132"/>
      <c r="Y118" s="132"/>
      <c r="Z118" s="132"/>
      <c r="AA118" s="132"/>
      <c r="AB118" s="132"/>
      <c r="AC118" s="132"/>
      <c r="AD118" s="132"/>
      <c r="AE118" s="132"/>
      <c r="AF118" s="132"/>
      <c r="AG118" s="132"/>
      <c r="AH118" s="132"/>
      <c r="AI118" s="266"/>
      <c r="AJ118" s="266"/>
      <c r="AK118" s="132"/>
      <c r="AL118" s="301"/>
      <c r="AM118" s="307"/>
      <c r="AN118" s="302"/>
      <c r="AO118" s="303" t="s">
        <v>138</v>
      </c>
      <c r="AP118" s="304">
        <f>SUM(AO111:AO113)</f>
        <v>0</v>
      </c>
      <c r="AQ118" s="133"/>
    </row>
    <row r="119" spans="11:43" x14ac:dyDescent="0.15">
      <c r="K119" s="263"/>
      <c r="L119" s="254"/>
      <c r="M119" s="254"/>
      <c r="N119" s="253"/>
      <c r="O119" s="253"/>
      <c r="P119" s="253"/>
      <c r="Q119" s="301"/>
      <c r="R119" s="302"/>
      <c r="S119" s="303" t="s">
        <v>138</v>
      </c>
      <c r="T119" s="304">
        <f>SUM(S112:S114)</f>
        <v>0</v>
      </c>
      <c r="U119" s="254"/>
      <c r="V119" s="254"/>
      <c r="W119" s="132"/>
      <c r="X119" s="132"/>
      <c r="Y119" s="132"/>
      <c r="Z119" s="132"/>
      <c r="AA119" s="132"/>
      <c r="AB119" s="132"/>
      <c r="AC119" s="132"/>
      <c r="AD119" s="132"/>
      <c r="AE119" s="132"/>
      <c r="AF119" s="132"/>
      <c r="AG119" s="132"/>
      <c r="AH119" s="132"/>
      <c r="AI119" s="266"/>
      <c r="AJ119" s="266"/>
      <c r="AK119" s="132"/>
      <c r="AL119" s="132"/>
      <c r="AM119" s="132"/>
      <c r="AN119" s="132"/>
      <c r="AO119" s="132"/>
      <c r="AP119" s="132"/>
      <c r="AQ119" s="133"/>
    </row>
    <row r="120" spans="11:43" x14ac:dyDescent="0.15">
      <c r="K120" s="263"/>
      <c r="L120" s="254"/>
      <c r="M120" s="254"/>
      <c r="N120" s="253"/>
      <c r="O120" s="253"/>
      <c r="P120" s="253"/>
      <c r="Q120" s="254"/>
      <c r="R120" s="254"/>
      <c r="S120" s="254"/>
      <c r="T120" s="254"/>
      <c r="U120" s="254"/>
      <c r="V120" s="254"/>
      <c r="W120" s="132"/>
      <c r="X120" s="132"/>
      <c r="Y120" s="132"/>
      <c r="Z120" s="132"/>
      <c r="AA120" s="132"/>
      <c r="AB120" s="132"/>
      <c r="AC120" s="132"/>
      <c r="AD120" s="132"/>
      <c r="AE120" s="132"/>
      <c r="AF120" s="132"/>
      <c r="AG120" s="132"/>
      <c r="AH120" s="132"/>
      <c r="AI120" s="266"/>
      <c r="AJ120" s="266"/>
      <c r="AK120" s="132"/>
      <c r="AL120" s="264" t="s">
        <v>147</v>
      </c>
      <c r="AM120" s="264"/>
      <c r="AN120" s="254"/>
      <c r="AO120" s="254"/>
      <c r="AP120" s="254"/>
      <c r="AQ120" s="133"/>
    </row>
    <row r="121" spans="11:43" x14ac:dyDescent="0.15">
      <c r="K121" s="263"/>
      <c r="L121" s="254"/>
      <c r="M121" s="254"/>
      <c r="N121" s="253"/>
      <c r="O121" s="253"/>
      <c r="P121" s="253"/>
      <c r="Q121" s="264" t="s">
        <v>148</v>
      </c>
      <c r="R121" s="254"/>
      <c r="S121" s="254"/>
      <c r="T121" s="254"/>
      <c r="U121" s="254"/>
      <c r="V121" s="254"/>
      <c r="W121" s="132"/>
      <c r="X121" s="132"/>
      <c r="Y121" s="132"/>
      <c r="Z121" s="132"/>
      <c r="AA121" s="132"/>
      <c r="AB121" s="132"/>
      <c r="AC121" s="132"/>
      <c r="AD121" s="132"/>
      <c r="AE121" s="132"/>
      <c r="AF121" s="132"/>
      <c r="AG121" s="132"/>
      <c r="AH121" s="132"/>
      <c r="AI121" s="266"/>
      <c r="AJ121" s="266"/>
      <c r="AK121" s="132"/>
      <c r="AL121" s="274"/>
      <c r="AM121" s="275"/>
      <c r="AN121" s="276" t="s">
        <v>126</v>
      </c>
      <c r="AO121" s="270">
        <v>1</v>
      </c>
      <c r="AP121" s="271"/>
      <c r="AQ121" s="133"/>
    </row>
    <row r="122" spans="11:43" ht="22.5" x14ac:dyDescent="0.15">
      <c r="K122" s="263"/>
      <c r="L122" s="254"/>
      <c r="M122" s="254"/>
      <c r="N122" s="253"/>
      <c r="O122" s="253"/>
      <c r="P122" s="253"/>
      <c r="Q122" s="274"/>
      <c r="R122" s="269" t="s">
        <v>126</v>
      </c>
      <c r="S122" s="270">
        <v>1</v>
      </c>
      <c r="T122" s="271"/>
      <c r="U122" s="254"/>
      <c r="V122" s="254"/>
      <c r="W122" s="132"/>
      <c r="X122" s="132"/>
      <c r="Y122" s="132"/>
      <c r="Z122" s="132"/>
      <c r="AA122" s="132"/>
      <c r="AB122" s="132"/>
      <c r="AC122" s="132"/>
      <c r="AD122" s="132"/>
      <c r="AE122" s="132"/>
      <c r="AF122" s="132"/>
      <c r="AG122" s="132"/>
      <c r="AH122" s="132"/>
      <c r="AI122" s="266"/>
      <c r="AJ122" s="266"/>
      <c r="AK122" s="132"/>
      <c r="AL122" s="277" t="s">
        <v>129</v>
      </c>
      <c r="AM122" s="283"/>
      <c r="AN122" s="278" t="s">
        <v>130</v>
      </c>
      <c r="AO122" s="279" t="s">
        <v>131</v>
      </c>
      <c r="AP122" s="280" t="s">
        <v>132</v>
      </c>
      <c r="AQ122" s="133"/>
    </row>
    <row r="123" spans="11:43" x14ac:dyDescent="0.15">
      <c r="K123" s="263"/>
      <c r="L123" s="254"/>
      <c r="M123" s="254"/>
      <c r="N123" s="253"/>
      <c r="O123" s="253"/>
      <c r="P123" s="253"/>
      <c r="Q123" s="277" t="s">
        <v>129</v>
      </c>
      <c r="R123" s="278" t="s">
        <v>130</v>
      </c>
      <c r="S123" s="279" t="s">
        <v>131</v>
      </c>
      <c r="T123" s="280" t="s">
        <v>132</v>
      </c>
      <c r="U123" s="310"/>
      <c r="V123" s="254"/>
      <c r="W123" s="132"/>
      <c r="X123" s="132"/>
      <c r="Y123" s="132"/>
      <c r="Z123" s="132"/>
      <c r="AA123" s="132"/>
      <c r="AB123" s="132"/>
      <c r="AC123" s="132"/>
      <c r="AD123" s="132"/>
      <c r="AE123" s="132"/>
      <c r="AF123" s="132"/>
      <c r="AG123" s="132"/>
      <c r="AH123" s="132"/>
      <c r="AI123" s="266"/>
      <c r="AJ123" s="266"/>
      <c r="AK123" s="132"/>
      <c r="AL123" s="285">
        <v>5</v>
      </c>
      <c r="AM123" s="164"/>
      <c r="AN123" s="164">
        <f>COUNTIF(AG$32,AL123)</f>
        <v>0</v>
      </c>
      <c r="AO123" s="286">
        <f>IF(AN123&gt;AO121,AO121,AN123)</f>
        <v>0</v>
      </c>
      <c r="AP123" s="287">
        <f>AO$121-SUM(AO$123:AO123)</f>
        <v>1</v>
      </c>
      <c r="AQ123" s="133"/>
    </row>
    <row r="124" spans="11:43" x14ac:dyDescent="0.15">
      <c r="K124" s="263"/>
      <c r="L124" s="254"/>
      <c r="M124" s="254"/>
      <c r="N124" s="253"/>
      <c r="O124" s="253"/>
      <c r="P124" s="253"/>
      <c r="Q124" s="285">
        <v>5</v>
      </c>
      <c r="R124" s="164">
        <f>COUNTIF(J$16:J$18,Q124)</f>
        <v>0</v>
      </c>
      <c r="S124" s="286">
        <f>IF(R124&gt;S122,S122,R124)</f>
        <v>0</v>
      </c>
      <c r="T124" s="287">
        <f>S$122-SUM(S$124:S124)</f>
        <v>1</v>
      </c>
      <c r="U124" s="311"/>
      <c r="V124" s="254"/>
      <c r="W124" s="132"/>
      <c r="X124" s="132"/>
      <c r="Y124" s="132"/>
      <c r="Z124" s="132"/>
      <c r="AA124" s="132"/>
      <c r="AB124" s="132"/>
      <c r="AC124" s="132"/>
      <c r="AD124" s="132"/>
      <c r="AE124" s="132"/>
      <c r="AF124" s="132"/>
      <c r="AG124" s="132"/>
      <c r="AH124" s="132"/>
      <c r="AI124" s="266"/>
      <c r="AJ124" s="266"/>
      <c r="AK124" s="132"/>
      <c r="AL124" s="285">
        <v>4</v>
      </c>
      <c r="AM124" s="164"/>
      <c r="AN124" s="164">
        <f>COUNTIF(AG$32,AL124)</f>
        <v>0</v>
      </c>
      <c r="AO124" s="286">
        <f>IF(AP123&gt;0,IF(AN124&gt;AP123,AP123,AN124),0)</f>
        <v>0</v>
      </c>
      <c r="AP124" s="287">
        <f>AO$121-SUM(AO$123:AO124)</f>
        <v>1</v>
      </c>
      <c r="AQ124" s="133"/>
    </row>
    <row r="125" spans="11:43" x14ac:dyDescent="0.15">
      <c r="K125" s="263"/>
      <c r="L125" s="254"/>
      <c r="M125" s="254"/>
      <c r="N125" s="253"/>
      <c r="O125" s="253"/>
      <c r="P125" s="253"/>
      <c r="Q125" s="285">
        <v>4</v>
      </c>
      <c r="R125" s="164">
        <f>COUNTIF(J$16:J$18,Q125)</f>
        <v>0</v>
      </c>
      <c r="S125" s="286">
        <f>IF(T124&gt;0,IF(R125&gt;T124,T124,R125),0)</f>
        <v>0</v>
      </c>
      <c r="T125" s="287">
        <f>S$122-SUM(S$124:S125)</f>
        <v>1</v>
      </c>
      <c r="U125" s="311"/>
      <c r="V125" s="254"/>
      <c r="W125" s="132"/>
      <c r="X125" s="132"/>
      <c r="Y125" s="132"/>
      <c r="Z125" s="132"/>
      <c r="AA125" s="132"/>
      <c r="AB125" s="132"/>
      <c r="AC125" s="132"/>
      <c r="AD125" s="132"/>
      <c r="AE125" s="132"/>
      <c r="AF125" s="132"/>
      <c r="AG125" s="132"/>
      <c r="AH125" s="132"/>
      <c r="AI125" s="266"/>
      <c r="AJ125" s="266"/>
      <c r="AK125" s="132"/>
      <c r="AL125" s="285">
        <v>3</v>
      </c>
      <c r="AM125" s="164"/>
      <c r="AN125" s="164">
        <f>COUNTIF(AG$32,AL125)</f>
        <v>0</v>
      </c>
      <c r="AO125" s="286">
        <f>IF(AP124&gt;0,IF(AN125&gt;AP124,AP124,AN125),0)</f>
        <v>0</v>
      </c>
      <c r="AP125" s="287">
        <f>AO$121-SUM(AO$123:AO125)</f>
        <v>1</v>
      </c>
      <c r="AQ125" s="133"/>
    </row>
    <row r="126" spans="11:43" x14ac:dyDescent="0.15">
      <c r="K126" s="263"/>
      <c r="L126" s="254"/>
      <c r="M126" s="254"/>
      <c r="N126" s="253"/>
      <c r="O126" s="253"/>
      <c r="P126" s="253"/>
      <c r="Q126" s="285">
        <v>3</v>
      </c>
      <c r="R126" s="164">
        <f>COUNTIF(J$16:J$18,Q126)</f>
        <v>0</v>
      </c>
      <c r="S126" s="286">
        <f>IF(T125&gt;0,IF(R126&gt;T125,T125,R126),0)</f>
        <v>0</v>
      </c>
      <c r="T126" s="287">
        <f>S$122-SUM(S$124:S126)</f>
        <v>1</v>
      </c>
      <c r="U126" s="311"/>
      <c r="V126" s="254"/>
      <c r="W126" s="132"/>
      <c r="X126" s="132"/>
      <c r="Y126" s="132"/>
      <c r="Z126" s="132"/>
      <c r="AA126" s="132"/>
      <c r="AB126" s="132"/>
      <c r="AC126" s="132"/>
      <c r="AD126" s="132"/>
      <c r="AE126" s="132"/>
      <c r="AF126" s="132"/>
      <c r="AG126" s="132"/>
      <c r="AH126" s="132"/>
      <c r="AI126" s="266"/>
      <c r="AJ126" s="266"/>
      <c r="AK126" s="132"/>
      <c r="AL126" s="285">
        <v>2</v>
      </c>
      <c r="AM126" s="164"/>
      <c r="AN126" s="164">
        <f>COUNTIF(AG$32,AL126)</f>
        <v>0</v>
      </c>
      <c r="AO126" s="286">
        <f>IF(AP125&gt;0,IF(AN126&gt;AP125,AP125,AN126),0)</f>
        <v>0</v>
      </c>
      <c r="AP126" s="287">
        <f>AO$121-SUM(AO$123:AO126)</f>
        <v>1</v>
      </c>
      <c r="AQ126" s="133"/>
    </row>
    <row r="127" spans="11:43" x14ac:dyDescent="0.15">
      <c r="K127" s="263"/>
      <c r="L127" s="254"/>
      <c r="M127" s="254"/>
      <c r="N127" s="253"/>
      <c r="O127" s="253"/>
      <c r="P127" s="253"/>
      <c r="Q127" s="285">
        <v>2</v>
      </c>
      <c r="R127" s="164">
        <f>COUNTIF(J$16:J$18,Q127)</f>
        <v>0</v>
      </c>
      <c r="S127" s="286">
        <f>IF(T126&gt;0,IF(R127&gt;T126,T126,R127),0)</f>
        <v>0</v>
      </c>
      <c r="T127" s="287">
        <f>S$122-SUM(S$124:S127)</f>
        <v>1</v>
      </c>
      <c r="U127" s="311"/>
      <c r="V127" s="254"/>
      <c r="W127" s="132"/>
      <c r="X127" s="132"/>
      <c r="Y127" s="132"/>
      <c r="Z127" s="132"/>
      <c r="AA127" s="132"/>
      <c r="AB127" s="132"/>
      <c r="AC127" s="132"/>
      <c r="AD127" s="132"/>
      <c r="AE127" s="132"/>
      <c r="AF127" s="132"/>
      <c r="AG127" s="132"/>
      <c r="AH127" s="132"/>
      <c r="AI127" s="266"/>
      <c r="AJ127" s="266"/>
      <c r="AK127" s="132"/>
      <c r="AL127" s="285">
        <v>0</v>
      </c>
      <c r="AM127" s="164"/>
      <c r="AN127" s="164">
        <f>COUNTIF(AG$32,AL127)</f>
        <v>0</v>
      </c>
      <c r="AO127" s="286">
        <f>IF(AP126&gt;0,IF(AN127&gt;AP126,AP126,AN127),0)</f>
        <v>0</v>
      </c>
      <c r="AP127" s="287">
        <f>AO$121-SUM(AO$123:AO127)</f>
        <v>1</v>
      </c>
      <c r="AQ127" s="133"/>
    </row>
    <row r="128" spans="11:43" x14ac:dyDescent="0.15">
      <c r="K128" s="263"/>
      <c r="L128" s="254"/>
      <c r="M128" s="254"/>
      <c r="N128" s="253"/>
      <c r="O128" s="253"/>
      <c r="P128" s="253"/>
      <c r="Q128" s="285">
        <v>0</v>
      </c>
      <c r="R128" s="164">
        <f>COUNTIF(J$16:J$18,Q128)</f>
        <v>0</v>
      </c>
      <c r="S128" s="286">
        <f>IF(T127&gt;0,IF(R128&gt;T127,T127,R128),0)</f>
        <v>0</v>
      </c>
      <c r="T128" s="287">
        <f>S$122-SUM(S$124:S128)</f>
        <v>1</v>
      </c>
      <c r="U128" s="311"/>
      <c r="V128" s="254"/>
      <c r="W128" s="132"/>
      <c r="X128" s="132"/>
      <c r="Y128" s="132"/>
      <c r="Z128" s="132"/>
      <c r="AA128" s="132"/>
      <c r="AB128" s="132"/>
      <c r="AC128" s="132"/>
      <c r="AD128" s="132"/>
      <c r="AE128" s="132"/>
      <c r="AF128" s="132"/>
      <c r="AG128" s="132"/>
      <c r="AH128" s="132"/>
      <c r="AI128" s="266"/>
      <c r="AJ128" s="266"/>
      <c r="AK128" s="132"/>
      <c r="AL128" s="290" t="s">
        <v>142</v>
      </c>
      <c r="AM128" s="278"/>
      <c r="AN128" s="291">
        <f>SUM(AN123:AN127)</f>
        <v>0</v>
      </c>
      <c r="AO128" s="292">
        <f>SUM(AO123:AO127)</f>
        <v>0</v>
      </c>
      <c r="AP128" s="293"/>
      <c r="AQ128" s="133"/>
    </row>
    <row r="129" spans="11:43" x14ac:dyDescent="0.15">
      <c r="K129" s="263"/>
      <c r="L129" s="254"/>
      <c r="M129" s="254"/>
      <c r="N129" s="253"/>
      <c r="O129" s="253"/>
      <c r="P129" s="253"/>
      <c r="Q129" s="290" t="s">
        <v>142</v>
      </c>
      <c r="R129" s="291">
        <f>SUM(R124:R128)</f>
        <v>0</v>
      </c>
      <c r="S129" s="292">
        <f>SUM(S124:S128)</f>
        <v>0</v>
      </c>
      <c r="T129" s="293"/>
      <c r="U129" s="311"/>
      <c r="V129" s="254"/>
      <c r="W129" s="132"/>
      <c r="X129" s="132"/>
      <c r="Y129" s="132"/>
      <c r="Z129" s="132"/>
      <c r="AA129" s="132"/>
      <c r="AB129" s="132"/>
      <c r="AC129" s="132"/>
      <c r="AD129" s="132"/>
      <c r="AE129" s="132"/>
      <c r="AF129" s="132"/>
      <c r="AG129" s="132"/>
      <c r="AH129" s="132"/>
      <c r="AI129" s="266"/>
      <c r="AJ129" s="266"/>
      <c r="AK129" s="132"/>
      <c r="AL129" s="294"/>
      <c r="AM129" s="300"/>
      <c r="AN129" s="295"/>
      <c r="AO129" s="296" t="s">
        <v>136</v>
      </c>
      <c r="AP129" s="297">
        <f>AL123*AO123+AL124*AO124+AL125*AO125+AL126*AO126+AL127*AO127</f>
        <v>0</v>
      </c>
      <c r="AQ129" s="133"/>
    </row>
    <row r="130" spans="11:43" x14ac:dyDescent="0.15">
      <c r="K130" s="263"/>
      <c r="L130" s="254"/>
      <c r="M130" s="254"/>
      <c r="N130" s="253"/>
      <c r="O130" s="253"/>
      <c r="P130" s="253"/>
      <c r="Q130" s="294"/>
      <c r="R130" s="295"/>
      <c r="S130" s="296" t="s">
        <v>136</v>
      </c>
      <c r="T130" s="297">
        <f>Q124*S124+Q125*S125+Q126*S126+Q127*S127+Q128*S128</f>
        <v>0</v>
      </c>
      <c r="U130" s="254"/>
      <c r="V130" s="254"/>
      <c r="W130" s="132"/>
      <c r="X130" s="132"/>
      <c r="Y130" s="132"/>
      <c r="Z130" s="132"/>
      <c r="AA130" s="132"/>
      <c r="AB130" s="132"/>
      <c r="AC130" s="132"/>
      <c r="AD130" s="132"/>
      <c r="AE130" s="132"/>
      <c r="AF130" s="132"/>
      <c r="AG130" s="132"/>
      <c r="AH130" s="132"/>
      <c r="AI130" s="266"/>
      <c r="AJ130" s="266"/>
      <c r="AK130" s="132"/>
      <c r="AL130" s="301"/>
      <c r="AM130" s="307"/>
      <c r="AN130" s="302"/>
      <c r="AO130" s="303" t="s">
        <v>138</v>
      </c>
      <c r="AP130" s="304">
        <f>SUM(AO123:AO125)</f>
        <v>0</v>
      </c>
      <c r="AQ130" s="133"/>
    </row>
    <row r="131" spans="11:43" x14ac:dyDescent="0.15">
      <c r="K131" s="263"/>
      <c r="L131" s="254"/>
      <c r="M131" s="254"/>
      <c r="N131" s="253"/>
      <c r="O131" s="253"/>
      <c r="P131" s="253"/>
      <c r="Q131" s="301"/>
      <c r="R131" s="302"/>
      <c r="S131" s="303" t="s">
        <v>138</v>
      </c>
      <c r="T131" s="304">
        <f>SUM(S124:S126)</f>
        <v>0</v>
      </c>
      <c r="U131" s="254"/>
      <c r="V131" s="254"/>
      <c r="W131" s="132"/>
      <c r="X131" s="132"/>
      <c r="Y131" s="132"/>
      <c r="Z131" s="132"/>
      <c r="AA131" s="132"/>
      <c r="AB131" s="132"/>
      <c r="AC131" s="132"/>
      <c r="AD131" s="132"/>
      <c r="AE131" s="132"/>
      <c r="AF131" s="132"/>
      <c r="AG131" s="132"/>
      <c r="AH131" s="132"/>
      <c r="AI131" s="266"/>
      <c r="AJ131" s="266"/>
      <c r="AK131" s="132"/>
      <c r="AL131" s="132"/>
      <c r="AM131" s="132"/>
      <c r="AN131" s="132"/>
      <c r="AO131" s="132"/>
      <c r="AP131" s="132"/>
      <c r="AQ131" s="133"/>
    </row>
    <row r="132" spans="11:43" x14ac:dyDescent="0.15">
      <c r="K132" s="263"/>
      <c r="L132" s="254"/>
      <c r="M132" s="254"/>
      <c r="N132" s="253"/>
      <c r="O132" s="253"/>
      <c r="P132" s="253"/>
      <c r="Q132" s="254"/>
      <c r="R132" s="254"/>
      <c r="S132" s="254"/>
      <c r="T132" s="254"/>
      <c r="U132" s="254"/>
      <c r="V132" s="254"/>
      <c r="W132" s="132"/>
      <c r="X132" s="132"/>
      <c r="Y132" s="132"/>
      <c r="Z132" s="132"/>
      <c r="AA132" s="132"/>
      <c r="AB132" s="132"/>
      <c r="AC132" s="132"/>
      <c r="AD132" s="132"/>
      <c r="AE132" s="132"/>
      <c r="AF132" s="132"/>
      <c r="AG132" s="132"/>
      <c r="AH132" s="132"/>
      <c r="AI132" s="266"/>
      <c r="AJ132" s="266"/>
      <c r="AK132" s="132"/>
      <c r="AL132" s="264" t="s">
        <v>149</v>
      </c>
      <c r="AM132" s="264"/>
      <c r="AN132" s="254"/>
      <c r="AO132" s="254"/>
      <c r="AP132" s="254"/>
      <c r="AQ132" s="133"/>
    </row>
    <row r="133" spans="11:43" x14ac:dyDescent="0.15">
      <c r="K133" s="263"/>
      <c r="L133" s="254"/>
      <c r="M133" s="254"/>
      <c r="N133" s="253"/>
      <c r="O133" s="253"/>
      <c r="P133" s="253"/>
      <c r="Q133" s="264" t="s">
        <v>150</v>
      </c>
      <c r="R133" s="254"/>
      <c r="S133" s="254"/>
      <c r="T133" s="254"/>
      <c r="U133" s="254"/>
      <c r="V133" s="254"/>
      <c r="W133" s="132"/>
      <c r="X133" s="132"/>
      <c r="Y133" s="132"/>
      <c r="Z133" s="132"/>
      <c r="AA133" s="132"/>
      <c r="AB133" s="132"/>
      <c r="AC133" s="132"/>
      <c r="AD133" s="132"/>
      <c r="AE133" s="132"/>
      <c r="AF133" s="132"/>
      <c r="AG133" s="132"/>
      <c r="AH133" s="132"/>
      <c r="AI133" s="266"/>
      <c r="AJ133" s="266"/>
      <c r="AK133" s="132"/>
      <c r="AL133" s="274"/>
      <c r="AM133" s="275"/>
      <c r="AN133" s="276" t="s">
        <v>126</v>
      </c>
      <c r="AO133" s="270">
        <v>1</v>
      </c>
      <c r="AP133" s="271"/>
      <c r="AQ133" s="133"/>
    </row>
    <row r="134" spans="11:43" ht="22.5" x14ac:dyDescent="0.15">
      <c r="K134" s="263"/>
      <c r="L134" s="254"/>
      <c r="M134" s="254"/>
      <c r="N134" s="253"/>
      <c r="O134" s="253"/>
      <c r="P134" s="253"/>
      <c r="Q134" s="274"/>
      <c r="R134" s="269" t="s">
        <v>126</v>
      </c>
      <c r="S134" s="270">
        <v>2</v>
      </c>
      <c r="T134" s="271"/>
      <c r="U134" s="254"/>
      <c r="V134" s="254"/>
      <c r="W134" s="132"/>
      <c r="X134" s="132"/>
      <c r="Y134" s="132"/>
      <c r="Z134" s="132"/>
      <c r="AA134" s="132"/>
      <c r="AB134" s="132"/>
      <c r="AC134" s="132"/>
      <c r="AD134" s="132"/>
      <c r="AE134" s="132"/>
      <c r="AF134" s="132"/>
      <c r="AG134" s="132"/>
      <c r="AH134" s="132"/>
      <c r="AI134" s="266"/>
      <c r="AJ134" s="266"/>
      <c r="AK134" s="132"/>
      <c r="AL134" s="277" t="s">
        <v>129</v>
      </c>
      <c r="AM134" s="283"/>
      <c r="AN134" s="278" t="s">
        <v>130</v>
      </c>
      <c r="AO134" s="279" t="s">
        <v>131</v>
      </c>
      <c r="AP134" s="280" t="s">
        <v>132</v>
      </c>
      <c r="AQ134" s="133"/>
    </row>
    <row r="135" spans="11:43" x14ac:dyDescent="0.15">
      <c r="K135" s="263"/>
      <c r="L135" s="254"/>
      <c r="M135" s="254"/>
      <c r="N135" s="253"/>
      <c r="O135" s="253"/>
      <c r="P135" s="253"/>
      <c r="Q135" s="277" t="s">
        <v>129</v>
      </c>
      <c r="R135" s="278" t="s">
        <v>130</v>
      </c>
      <c r="S135" s="279" t="s">
        <v>131</v>
      </c>
      <c r="T135" s="280" t="s">
        <v>132</v>
      </c>
      <c r="U135" s="310"/>
      <c r="V135" s="254"/>
      <c r="W135" s="132"/>
      <c r="X135" s="132"/>
      <c r="Y135" s="132"/>
      <c r="Z135" s="132"/>
      <c r="AA135" s="132"/>
      <c r="AB135" s="132"/>
      <c r="AC135" s="132"/>
      <c r="AD135" s="132"/>
      <c r="AE135" s="132"/>
      <c r="AF135" s="132"/>
      <c r="AG135" s="132"/>
      <c r="AH135" s="132"/>
      <c r="AI135" s="266"/>
      <c r="AJ135" s="266"/>
      <c r="AK135" s="132"/>
      <c r="AL135" s="285">
        <v>5</v>
      </c>
      <c r="AM135" s="164"/>
      <c r="AN135" s="164">
        <f>COUNTIF(AG$33,AL135)</f>
        <v>0</v>
      </c>
      <c r="AO135" s="286">
        <f>IF(AN135&gt;AO133,AO133,AN135)</f>
        <v>0</v>
      </c>
      <c r="AP135" s="287">
        <f>AO$133-SUM(AO$135:AO135)</f>
        <v>1</v>
      </c>
      <c r="AQ135" s="133"/>
    </row>
    <row r="136" spans="11:43" x14ac:dyDescent="0.15">
      <c r="K136" s="263"/>
      <c r="L136" s="254"/>
      <c r="M136" s="254"/>
      <c r="N136" s="253"/>
      <c r="O136" s="253"/>
      <c r="P136" s="253"/>
      <c r="Q136" s="285">
        <v>5</v>
      </c>
      <c r="R136" s="164">
        <f>COUNTIF(J$19:J$20,Q136)</f>
        <v>0</v>
      </c>
      <c r="S136" s="286">
        <f>IF(R136&gt;S134,S134,R136)</f>
        <v>0</v>
      </c>
      <c r="T136" s="287">
        <f>S$134-SUM(S$136:S136)</f>
        <v>2</v>
      </c>
      <c r="U136" s="311"/>
      <c r="V136" s="254"/>
      <c r="W136" s="132"/>
      <c r="X136" s="132"/>
      <c r="Y136" s="132"/>
      <c r="Z136" s="132"/>
      <c r="AA136" s="132"/>
      <c r="AB136" s="132"/>
      <c r="AC136" s="132"/>
      <c r="AD136" s="132"/>
      <c r="AE136" s="132"/>
      <c r="AF136" s="132"/>
      <c r="AG136" s="132"/>
      <c r="AH136" s="132"/>
      <c r="AI136" s="266"/>
      <c r="AJ136" s="266"/>
      <c r="AK136" s="132"/>
      <c r="AL136" s="285">
        <v>4</v>
      </c>
      <c r="AM136" s="164"/>
      <c r="AN136" s="164">
        <f>COUNTIF(AG$33,AL136)</f>
        <v>0</v>
      </c>
      <c r="AO136" s="286">
        <f>IF(AP135&gt;0,IF(AN136&gt;AP135,AP135,AN136),0)</f>
        <v>0</v>
      </c>
      <c r="AP136" s="287">
        <f>AO$133-SUM(AO$135:AO136)</f>
        <v>1</v>
      </c>
      <c r="AQ136" s="133"/>
    </row>
    <row r="137" spans="11:43" x14ac:dyDescent="0.15">
      <c r="K137" s="263"/>
      <c r="L137" s="254"/>
      <c r="M137" s="254"/>
      <c r="N137" s="253"/>
      <c r="O137" s="253"/>
      <c r="P137" s="253"/>
      <c r="Q137" s="285">
        <v>4</v>
      </c>
      <c r="R137" s="164">
        <f>COUNTIF(J$19:J$20,Q137)</f>
        <v>0</v>
      </c>
      <c r="S137" s="286">
        <f>IF(T136&gt;0,IF(R137&gt;T136,T136,R137),0)</f>
        <v>0</v>
      </c>
      <c r="T137" s="287">
        <f>S$134-SUM(S$136:S137)</f>
        <v>2</v>
      </c>
      <c r="U137" s="311"/>
      <c r="V137" s="254"/>
      <c r="W137" s="132"/>
      <c r="X137" s="132"/>
      <c r="Y137" s="132"/>
      <c r="Z137" s="132"/>
      <c r="AA137" s="132"/>
      <c r="AB137" s="132"/>
      <c r="AC137" s="132"/>
      <c r="AD137" s="132"/>
      <c r="AE137" s="132"/>
      <c r="AF137" s="132"/>
      <c r="AG137" s="132"/>
      <c r="AH137" s="132"/>
      <c r="AI137" s="266"/>
      <c r="AJ137" s="266"/>
      <c r="AK137" s="132"/>
      <c r="AL137" s="285">
        <v>3</v>
      </c>
      <c r="AM137" s="164"/>
      <c r="AN137" s="164">
        <f>COUNTIF(AG$33,AL137)</f>
        <v>0</v>
      </c>
      <c r="AO137" s="286">
        <f>IF(AP136&gt;0,IF(AN137&gt;AP136,AP136,AN137),0)</f>
        <v>0</v>
      </c>
      <c r="AP137" s="287">
        <f>AO$133-SUM(AO$135:AO137)</f>
        <v>1</v>
      </c>
      <c r="AQ137" s="133"/>
    </row>
    <row r="138" spans="11:43" x14ac:dyDescent="0.15">
      <c r="K138" s="263"/>
      <c r="L138" s="254"/>
      <c r="M138" s="254"/>
      <c r="N138" s="253"/>
      <c r="O138" s="253"/>
      <c r="P138" s="253"/>
      <c r="Q138" s="285">
        <v>3</v>
      </c>
      <c r="R138" s="164">
        <f>COUNTIF(J$19:J$20,Q138)</f>
        <v>0</v>
      </c>
      <c r="S138" s="286">
        <f>IF(T137&gt;0,IF(R138&gt;T137,T137,R138),0)</f>
        <v>0</v>
      </c>
      <c r="T138" s="287">
        <f>S$134-SUM(S$136:S138)</f>
        <v>2</v>
      </c>
      <c r="U138" s="311"/>
      <c r="V138" s="254"/>
      <c r="W138" s="132"/>
      <c r="X138" s="132"/>
      <c r="Y138" s="132"/>
      <c r="Z138" s="132"/>
      <c r="AA138" s="132"/>
      <c r="AB138" s="132"/>
      <c r="AC138" s="132"/>
      <c r="AD138" s="132"/>
      <c r="AE138" s="132"/>
      <c r="AF138" s="132"/>
      <c r="AG138" s="132"/>
      <c r="AH138" s="132"/>
      <c r="AI138" s="266"/>
      <c r="AJ138" s="266"/>
      <c r="AK138" s="132"/>
      <c r="AL138" s="285">
        <v>2</v>
      </c>
      <c r="AM138" s="164"/>
      <c r="AN138" s="164">
        <f>COUNTIF(AG$33,AL138)</f>
        <v>0</v>
      </c>
      <c r="AO138" s="286">
        <f>IF(AP137&gt;0,IF(AN138&gt;AP137,AP137,AN138),0)</f>
        <v>0</v>
      </c>
      <c r="AP138" s="287">
        <f>AO$133-SUM(AO$135:AO138)</f>
        <v>1</v>
      </c>
      <c r="AQ138" s="133"/>
    </row>
    <row r="139" spans="11:43" x14ac:dyDescent="0.15">
      <c r="K139" s="263"/>
      <c r="L139" s="254"/>
      <c r="M139" s="254"/>
      <c r="N139" s="253"/>
      <c r="O139" s="253"/>
      <c r="P139" s="253"/>
      <c r="Q139" s="285">
        <v>2</v>
      </c>
      <c r="R139" s="164">
        <f>COUNTIF(J$19:J$20,Q139)</f>
        <v>0</v>
      </c>
      <c r="S139" s="286">
        <f>IF(T138&gt;0,IF(R139&gt;T138,T138,R139),0)</f>
        <v>0</v>
      </c>
      <c r="T139" s="287">
        <f>S$134-SUM(S$136:S139)</f>
        <v>2</v>
      </c>
      <c r="U139" s="311"/>
      <c r="V139" s="254"/>
      <c r="W139" s="132"/>
      <c r="X139" s="132"/>
      <c r="Y139" s="132"/>
      <c r="Z139" s="132"/>
      <c r="AA139" s="132"/>
      <c r="AB139" s="132"/>
      <c r="AC139" s="132"/>
      <c r="AD139" s="132"/>
      <c r="AE139" s="132"/>
      <c r="AF139" s="132"/>
      <c r="AG139" s="132"/>
      <c r="AH139" s="132"/>
      <c r="AI139" s="266"/>
      <c r="AJ139" s="266"/>
      <c r="AK139" s="132"/>
      <c r="AL139" s="285">
        <v>0</v>
      </c>
      <c r="AM139" s="164"/>
      <c r="AN139" s="164">
        <f>COUNTIF(AG$33,AL139)</f>
        <v>0</v>
      </c>
      <c r="AO139" s="286">
        <f>IF(AP138&gt;0,IF(AN139&gt;AP138,AP138,AN139),0)</f>
        <v>0</v>
      </c>
      <c r="AP139" s="287">
        <f>AO$133-SUM(AO$135:AO139)</f>
        <v>1</v>
      </c>
      <c r="AQ139" s="133"/>
    </row>
    <row r="140" spans="11:43" x14ac:dyDescent="0.15">
      <c r="K140" s="263"/>
      <c r="L140" s="254"/>
      <c r="M140" s="254"/>
      <c r="N140" s="253"/>
      <c r="O140" s="253"/>
      <c r="P140" s="253"/>
      <c r="Q140" s="285">
        <v>0</v>
      </c>
      <c r="R140" s="164">
        <f>COUNTIF(J$19:J$20,Q140)</f>
        <v>0</v>
      </c>
      <c r="S140" s="286">
        <f>IF(T139&gt;0,IF(R140&gt;T139,T139,R140),0)</f>
        <v>0</v>
      </c>
      <c r="T140" s="287">
        <f>S$134-SUM(S$136:S140)</f>
        <v>2</v>
      </c>
      <c r="U140" s="311"/>
      <c r="V140" s="254"/>
      <c r="W140" s="132"/>
      <c r="X140" s="132"/>
      <c r="Y140" s="132"/>
      <c r="Z140" s="132"/>
      <c r="AA140" s="132"/>
      <c r="AB140" s="132"/>
      <c r="AC140" s="132"/>
      <c r="AD140" s="132"/>
      <c r="AE140" s="132"/>
      <c r="AF140" s="132"/>
      <c r="AG140" s="132"/>
      <c r="AH140" s="132"/>
      <c r="AI140" s="266"/>
      <c r="AJ140" s="266"/>
      <c r="AK140" s="132"/>
      <c r="AL140" s="290" t="s">
        <v>142</v>
      </c>
      <c r="AM140" s="278"/>
      <c r="AN140" s="291">
        <f>SUM(AN135:AN139)</f>
        <v>0</v>
      </c>
      <c r="AO140" s="292">
        <f>SUM(AO135:AO139)</f>
        <v>0</v>
      </c>
      <c r="AP140" s="293"/>
      <c r="AQ140" s="133"/>
    </row>
    <row r="141" spans="11:43" x14ac:dyDescent="0.15">
      <c r="K141" s="263"/>
      <c r="L141" s="254"/>
      <c r="M141" s="254"/>
      <c r="N141" s="253"/>
      <c r="O141" s="253"/>
      <c r="P141" s="253"/>
      <c r="Q141" s="290" t="s">
        <v>142</v>
      </c>
      <c r="R141" s="291">
        <f>SUM(R136:R140)</f>
        <v>0</v>
      </c>
      <c r="S141" s="292">
        <f>SUM(S136:S140)</f>
        <v>0</v>
      </c>
      <c r="T141" s="293"/>
      <c r="U141" s="311"/>
      <c r="V141" s="254"/>
      <c r="W141" s="132"/>
      <c r="X141" s="132"/>
      <c r="Y141" s="132"/>
      <c r="Z141" s="132"/>
      <c r="AA141" s="132"/>
      <c r="AB141" s="132"/>
      <c r="AC141" s="132"/>
      <c r="AD141" s="132"/>
      <c r="AE141" s="132"/>
      <c r="AF141" s="132"/>
      <c r="AG141" s="132"/>
      <c r="AH141" s="132"/>
      <c r="AI141" s="266"/>
      <c r="AJ141" s="266"/>
      <c r="AK141" s="132"/>
      <c r="AL141" s="294"/>
      <c r="AM141" s="300"/>
      <c r="AN141" s="295"/>
      <c r="AO141" s="296" t="s">
        <v>136</v>
      </c>
      <c r="AP141" s="297">
        <f>AL135*AO135+AL136*AO136+AL137*AO137+AL138*AO138+AL139*AO139</f>
        <v>0</v>
      </c>
      <c r="AQ141" s="133"/>
    </row>
    <row r="142" spans="11:43" x14ac:dyDescent="0.15">
      <c r="K142" s="263"/>
      <c r="L142" s="254"/>
      <c r="M142" s="254"/>
      <c r="N142" s="253"/>
      <c r="O142" s="253"/>
      <c r="P142" s="253"/>
      <c r="Q142" s="294"/>
      <c r="R142" s="295"/>
      <c r="S142" s="296" t="s">
        <v>136</v>
      </c>
      <c r="T142" s="297">
        <f>Q136*S136+Q137*S137+Q138*S138+Q139*S139+Q140*S140</f>
        <v>0</v>
      </c>
      <c r="U142" s="254"/>
      <c r="V142" s="254"/>
      <c r="W142" s="132"/>
      <c r="X142" s="132"/>
      <c r="Y142" s="132"/>
      <c r="Z142" s="132"/>
      <c r="AA142" s="132"/>
      <c r="AB142" s="132"/>
      <c r="AC142" s="132"/>
      <c r="AD142" s="132"/>
      <c r="AE142" s="132"/>
      <c r="AF142" s="132"/>
      <c r="AG142" s="132"/>
      <c r="AH142" s="132"/>
      <c r="AI142" s="266"/>
      <c r="AJ142" s="266"/>
      <c r="AK142" s="132"/>
      <c r="AL142" s="301"/>
      <c r="AM142" s="307"/>
      <c r="AN142" s="302"/>
      <c r="AO142" s="303" t="s">
        <v>138</v>
      </c>
      <c r="AP142" s="304">
        <f>SUM(AO135:AO137)</f>
        <v>0</v>
      </c>
      <c r="AQ142" s="133"/>
    </row>
    <row r="143" spans="11:43" x14ac:dyDescent="0.15">
      <c r="K143" s="263"/>
      <c r="L143" s="254"/>
      <c r="M143" s="254"/>
      <c r="N143" s="253"/>
      <c r="O143" s="253"/>
      <c r="P143" s="253"/>
      <c r="Q143" s="301"/>
      <c r="R143" s="302"/>
      <c r="S143" s="303" t="s">
        <v>138</v>
      </c>
      <c r="T143" s="304">
        <f>SUM(S136:S138)</f>
        <v>0</v>
      </c>
      <c r="U143" s="254"/>
      <c r="V143" s="254"/>
      <c r="W143" s="132"/>
      <c r="X143" s="132"/>
      <c r="Y143" s="132"/>
      <c r="Z143" s="132"/>
      <c r="AA143" s="132"/>
      <c r="AB143" s="132"/>
      <c r="AC143" s="132"/>
      <c r="AD143" s="132"/>
      <c r="AE143" s="132"/>
      <c r="AF143" s="132"/>
      <c r="AG143" s="132"/>
      <c r="AH143" s="132"/>
      <c r="AI143" s="266"/>
      <c r="AJ143" s="266"/>
      <c r="AK143" s="132"/>
      <c r="AL143" s="132"/>
      <c r="AM143" s="132"/>
      <c r="AN143" s="132"/>
      <c r="AO143" s="132"/>
      <c r="AP143" s="132"/>
      <c r="AQ143" s="133"/>
    </row>
    <row r="144" spans="11:43" x14ac:dyDescent="0.15">
      <c r="K144" s="263"/>
      <c r="L144" s="254"/>
      <c r="M144" s="254"/>
      <c r="N144" s="253"/>
      <c r="O144" s="253"/>
      <c r="P144" s="253"/>
      <c r="Q144" s="254"/>
      <c r="R144" s="254"/>
      <c r="S144" s="254"/>
      <c r="T144" s="254"/>
      <c r="U144" s="254"/>
      <c r="V144" s="254"/>
      <c r="W144" s="132"/>
      <c r="X144" s="132"/>
      <c r="Y144" s="132"/>
      <c r="Z144" s="132"/>
      <c r="AA144" s="132"/>
      <c r="AB144" s="132"/>
      <c r="AC144" s="132"/>
      <c r="AD144" s="132"/>
      <c r="AE144" s="132"/>
      <c r="AF144" s="132"/>
      <c r="AG144" s="132"/>
      <c r="AH144" s="132"/>
      <c r="AI144" s="266"/>
      <c r="AJ144" s="266"/>
      <c r="AK144" s="132"/>
      <c r="AL144" s="264" t="s">
        <v>151</v>
      </c>
      <c r="AM144" s="264"/>
      <c r="AN144" s="254"/>
      <c r="AO144" s="254"/>
      <c r="AP144" s="254"/>
      <c r="AQ144" s="133"/>
    </row>
    <row r="145" spans="11:43" x14ac:dyDescent="0.15">
      <c r="K145" s="263"/>
      <c r="L145" s="254"/>
      <c r="M145" s="254"/>
      <c r="N145" s="253"/>
      <c r="O145" s="253"/>
      <c r="P145" s="253"/>
      <c r="Q145" s="264" t="s">
        <v>152</v>
      </c>
      <c r="R145" s="254"/>
      <c r="S145" s="254"/>
      <c r="T145" s="254"/>
      <c r="U145" s="254"/>
      <c r="V145" s="254"/>
      <c r="W145" s="132"/>
      <c r="X145" s="132"/>
      <c r="Y145" s="132"/>
      <c r="Z145" s="132"/>
      <c r="AA145" s="132"/>
      <c r="AB145" s="132"/>
      <c r="AC145" s="132"/>
      <c r="AD145" s="132"/>
      <c r="AE145" s="132"/>
      <c r="AF145" s="132"/>
      <c r="AG145" s="132"/>
      <c r="AH145" s="132"/>
      <c r="AI145" s="266"/>
      <c r="AJ145" s="266"/>
      <c r="AK145" s="132"/>
      <c r="AL145" s="274"/>
      <c r="AM145" s="275"/>
      <c r="AN145" s="276" t="s">
        <v>126</v>
      </c>
      <c r="AO145" s="270">
        <v>2</v>
      </c>
      <c r="AP145" s="271"/>
      <c r="AQ145" s="133"/>
    </row>
    <row r="146" spans="11:43" ht="22.5" x14ac:dyDescent="0.15">
      <c r="K146" s="263"/>
      <c r="L146" s="254"/>
      <c r="M146" s="254"/>
      <c r="N146" s="253"/>
      <c r="O146" s="253"/>
      <c r="P146" s="253"/>
      <c r="Q146" s="274"/>
      <c r="R146" s="269" t="s">
        <v>126</v>
      </c>
      <c r="S146" s="270">
        <v>6</v>
      </c>
      <c r="T146" s="271"/>
      <c r="U146" s="254"/>
      <c r="V146" s="254"/>
      <c r="W146" s="132"/>
      <c r="X146" s="132"/>
      <c r="Y146" s="132"/>
      <c r="Z146" s="132"/>
      <c r="AA146" s="132"/>
      <c r="AB146" s="132"/>
      <c r="AC146" s="132"/>
      <c r="AD146" s="132"/>
      <c r="AE146" s="132"/>
      <c r="AF146" s="132"/>
      <c r="AG146" s="132"/>
      <c r="AH146" s="132"/>
      <c r="AI146" s="266"/>
      <c r="AJ146" s="266"/>
      <c r="AK146" s="132"/>
      <c r="AL146" s="277" t="s">
        <v>129</v>
      </c>
      <c r="AM146" s="283"/>
      <c r="AN146" s="278" t="s">
        <v>130</v>
      </c>
      <c r="AO146" s="279" t="s">
        <v>131</v>
      </c>
      <c r="AP146" s="280" t="s">
        <v>132</v>
      </c>
      <c r="AQ146" s="133"/>
    </row>
    <row r="147" spans="11:43" x14ac:dyDescent="0.15">
      <c r="K147" s="263"/>
      <c r="L147" s="254"/>
      <c r="M147" s="254"/>
      <c r="N147" s="253"/>
      <c r="O147" s="253"/>
      <c r="P147" s="253"/>
      <c r="Q147" s="277" t="s">
        <v>129</v>
      </c>
      <c r="R147" s="278" t="s">
        <v>130</v>
      </c>
      <c r="S147" s="279" t="s">
        <v>131</v>
      </c>
      <c r="T147" s="280" t="s">
        <v>132</v>
      </c>
      <c r="U147" s="254"/>
      <c r="V147" s="254"/>
      <c r="W147" s="132"/>
      <c r="X147" s="132"/>
      <c r="Y147" s="132"/>
      <c r="Z147" s="132"/>
      <c r="AA147" s="132"/>
      <c r="AB147" s="132"/>
      <c r="AC147" s="132"/>
      <c r="AD147" s="132"/>
      <c r="AE147" s="132"/>
      <c r="AF147" s="132"/>
      <c r="AG147" s="132"/>
      <c r="AH147" s="132"/>
      <c r="AI147" s="266"/>
      <c r="AJ147" s="266"/>
      <c r="AK147" s="132"/>
      <c r="AL147" s="285">
        <v>5</v>
      </c>
      <c r="AM147" s="164"/>
      <c r="AN147" s="164">
        <f>COUNTIF(AG$34:AG$37,AL147)</f>
        <v>0</v>
      </c>
      <c r="AO147" s="286">
        <f>IF(AN147&gt;AO145,AO145,AN147)</f>
        <v>0</v>
      </c>
      <c r="AP147" s="287">
        <f>AO$145-SUM(AO$147:AO147)</f>
        <v>2</v>
      </c>
      <c r="AQ147" s="133"/>
    </row>
    <row r="148" spans="11:43" x14ac:dyDescent="0.15">
      <c r="K148" s="263"/>
      <c r="L148" s="254"/>
      <c r="M148" s="254"/>
      <c r="N148" s="253"/>
      <c r="O148" s="253"/>
      <c r="P148" s="253"/>
      <c r="Q148" s="285">
        <v>5</v>
      </c>
      <c r="R148" s="164">
        <f>COUNTIF(J$21:J$26,Q148)</f>
        <v>0</v>
      </c>
      <c r="S148" s="286">
        <f>IF(R148&gt;S146,S146,R148)</f>
        <v>0</v>
      </c>
      <c r="T148" s="287">
        <f>S$146-SUM(S$148:S148)</f>
        <v>6</v>
      </c>
      <c r="U148" s="254"/>
      <c r="V148" s="254"/>
      <c r="W148" s="132"/>
      <c r="X148" s="132"/>
      <c r="Y148" s="132"/>
      <c r="Z148" s="132"/>
      <c r="AA148" s="132"/>
      <c r="AB148" s="132"/>
      <c r="AC148" s="132"/>
      <c r="AD148" s="132"/>
      <c r="AE148" s="132"/>
      <c r="AF148" s="132"/>
      <c r="AG148" s="132"/>
      <c r="AH148" s="132"/>
      <c r="AI148" s="266"/>
      <c r="AJ148" s="266"/>
      <c r="AK148" s="132"/>
      <c r="AL148" s="285">
        <v>4</v>
      </c>
      <c r="AM148" s="164"/>
      <c r="AN148" s="164">
        <f>COUNTIF(AG$34:AG$37,AL148)</f>
        <v>0</v>
      </c>
      <c r="AO148" s="286">
        <f>IF(AP147&gt;0,IF(AN148&gt;AP147,AP147,AN148),0)</f>
        <v>0</v>
      </c>
      <c r="AP148" s="287">
        <f>AO$145-SUM(AO$147:AO148)</f>
        <v>2</v>
      </c>
      <c r="AQ148" s="133"/>
    </row>
    <row r="149" spans="11:43" x14ac:dyDescent="0.15">
      <c r="K149" s="263"/>
      <c r="L149" s="254"/>
      <c r="M149" s="254"/>
      <c r="N149" s="253"/>
      <c r="O149" s="253"/>
      <c r="P149" s="253"/>
      <c r="Q149" s="285">
        <v>4</v>
      </c>
      <c r="R149" s="164">
        <f>COUNTIF(J$21:J$25,Q149)</f>
        <v>0</v>
      </c>
      <c r="S149" s="286">
        <f>IF(T148&gt;0,IF(R149&gt;T148,T148,R149),0)</f>
        <v>0</v>
      </c>
      <c r="T149" s="287">
        <f>S$146-SUM(S$148:S149)</f>
        <v>6</v>
      </c>
      <c r="U149" s="254"/>
      <c r="V149" s="254"/>
      <c r="W149" s="132"/>
      <c r="X149" s="132"/>
      <c r="Y149" s="132"/>
      <c r="Z149" s="132"/>
      <c r="AA149" s="132"/>
      <c r="AB149" s="132"/>
      <c r="AC149" s="132"/>
      <c r="AD149" s="132"/>
      <c r="AE149" s="132"/>
      <c r="AF149" s="132"/>
      <c r="AG149" s="132"/>
      <c r="AH149" s="132"/>
      <c r="AI149" s="266"/>
      <c r="AJ149" s="266"/>
      <c r="AK149" s="132"/>
      <c r="AL149" s="285">
        <v>3</v>
      </c>
      <c r="AM149" s="164"/>
      <c r="AN149" s="164">
        <f>COUNTIF(AG$34:AG$37,AL149)</f>
        <v>0</v>
      </c>
      <c r="AO149" s="286">
        <f>IF(AP148&gt;0,IF(AN149&gt;AP148,AP148,AN149),0)</f>
        <v>0</v>
      </c>
      <c r="AP149" s="287">
        <f>AO$145-SUM(AO$147:AO149)</f>
        <v>2</v>
      </c>
      <c r="AQ149" s="133"/>
    </row>
    <row r="150" spans="11:43" x14ac:dyDescent="0.15">
      <c r="K150" s="263"/>
      <c r="L150" s="254"/>
      <c r="M150" s="254"/>
      <c r="N150" s="253"/>
      <c r="O150" s="253"/>
      <c r="P150" s="253"/>
      <c r="Q150" s="285">
        <v>3</v>
      </c>
      <c r="R150" s="164">
        <f>COUNTIF(J$21:J$26,Q150)</f>
        <v>0</v>
      </c>
      <c r="S150" s="286">
        <f>IF(T149&gt;0,IF(R150&gt;T149,T149,R150),0)</f>
        <v>0</v>
      </c>
      <c r="T150" s="287">
        <f>S$146-SUM(S$148:S150)</f>
        <v>6</v>
      </c>
      <c r="U150" s="254"/>
      <c r="V150" s="254"/>
      <c r="W150" s="132"/>
      <c r="X150" s="132"/>
      <c r="Y150" s="132"/>
      <c r="Z150" s="132"/>
      <c r="AA150" s="132"/>
      <c r="AB150" s="132"/>
      <c r="AC150" s="132"/>
      <c r="AD150" s="132"/>
      <c r="AE150" s="132"/>
      <c r="AF150" s="132"/>
      <c r="AG150" s="132"/>
      <c r="AH150" s="132"/>
      <c r="AI150" s="266"/>
      <c r="AJ150" s="266"/>
      <c r="AK150" s="132"/>
      <c r="AL150" s="285">
        <v>2</v>
      </c>
      <c r="AM150" s="164"/>
      <c r="AN150" s="164">
        <f>COUNTIF(AG$34:AG$37,AL150)</f>
        <v>0</v>
      </c>
      <c r="AO150" s="286">
        <f>IF(AP149&gt;0,IF(AN150&gt;AP149,AP149,AN150),0)</f>
        <v>0</v>
      </c>
      <c r="AP150" s="287">
        <f>AO$145-SUM(AO$147:AO150)</f>
        <v>2</v>
      </c>
      <c r="AQ150" s="133"/>
    </row>
    <row r="151" spans="11:43" x14ac:dyDescent="0.15">
      <c r="K151" s="263"/>
      <c r="L151" s="254"/>
      <c r="M151" s="254"/>
      <c r="N151" s="253"/>
      <c r="O151" s="253"/>
      <c r="P151" s="253"/>
      <c r="Q151" s="285">
        <v>2</v>
      </c>
      <c r="R151" s="164">
        <f>COUNTIF(J$21:J$25,Q151)</f>
        <v>0</v>
      </c>
      <c r="S151" s="286">
        <f>IF(T150&gt;0,IF(R151&gt;T150,T150,R151),0)</f>
        <v>0</v>
      </c>
      <c r="T151" s="287">
        <f>S$146-SUM(S$148:S151)</f>
        <v>6</v>
      </c>
      <c r="U151" s="254"/>
      <c r="V151" s="254"/>
      <c r="W151" s="132"/>
      <c r="X151" s="132"/>
      <c r="Y151" s="132"/>
      <c r="Z151" s="132"/>
      <c r="AA151" s="132"/>
      <c r="AB151" s="132"/>
      <c r="AC151" s="132"/>
      <c r="AD151" s="132"/>
      <c r="AE151" s="132"/>
      <c r="AF151" s="132"/>
      <c r="AG151" s="132"/>
      <c r="AH151" s="132"/>
      <c r="AI151" s="266"/>
      <c r="AJ151" s="266"/>
      <c r="AK151" s="132"/>
      <c r="AL151" s="285">
        <v>0</v>
      </c>
      <c r="AM151" s="164"/>
      <c r="AN151" s="164">
        <f>COUNTIF(AG$34:AG$37,AL151)</f>
        <v>0</v>
      </c>
      <c r="AO151" s="286">
        <f>IF(AP150&gt;0,IF(AN151&gt;AP150,AP150,AN151),0)</f>
        <v>0</v>
      </c>
      <c r="AP151" s="287">
        <f>AO$145-SUM(AO$147:AO151)</f>
        <v>2</v>
      </c>
      <c r="AQ151" s="133"/>
    </row>
    <row r="152" spans="11:43" x14ac:dyDescent="0.15">
      <c r="K152" s="263"/>
      <c r="L152" s="254"/>
      <c r="M152" s="254"/>
      <c r="N152" s="253"/>
      <c r="O152" s="253"/>
      <c r="P152" s="253"/>
      <c r="Q152" s="285">
        <v>0</v>
      </c>
      <c r="R152" s="164">
        <f>COUNTIF(J$21:J$26,Q152)</f>
        <v>0</v>
      </c>
      <c r="S152" s="286">
        <f>IF(T151&gt;0,IF(R152&gt;T151,T151,R152),0)</f>
        <v>0</v>
      </c>
      <c r="T152" s="287">
        <f>S$146-SUM(S$148:S152)</f>
        <v>6</v>
      </c>
      <c r="U152" s="254"/>
      <c r="V152" s="254"/>
      <c r="W152" s="132"/>
      <c r="X152" s="132"/>
      <c r="Y152" s="132"/>
      <c r="Z152" s="132"/>
      <c r="AA152" s="132"/>
      <c r="AB152" s="132"/>
      <c r="AC152" s="132"/>
      <c r="AD152" s="132"/>
      <c r="AE152" s="132"/>
      <c r="AF152" s="132"/>
      <c r="AG152" s="132"/>
      <c r="AH152" s="132"/>
      <c r="AI152" s="266"/>
      <c r="AJ152" s="266"/>
      <c r="AK152" s="132"/>
      <c r="AL152" s="290" t="s">
        <v>142</v>
      </c>
      <c r="AM152" s="278"/>
      <c r="AN152" s="291">
        <f>SUM(AN147:AN151)</f>
        <v>0</v>
      </c>
      <c r="AO152" s="292">
        <f>SUM(AO147:AO151)</f>
        <v>0</v>
      </c>
      <c r="AP152" s="293"/>
      <c r="AQ152" s="133"/>
    </row>
    <row r="153" spans="11:43" x14ac:dyDescent="0.15">
      <c r="K153" s="263"/>
      <c r="L153" s="254"/>
      <c r="M153" s="254"/>
      <c r="N153" s="253"/>
      <c r="O153" s="253"/>
      <c r="P153" s="253"/>
      <c r="Q153" s="290" t="s">
        <v>142</v>
      </c>
      <c r="R153" s="291">
        <f>SUM(R148:R152)</f>
        <v>0</v>
      </c>
      <c r="S153" s="292">
        <f>SUM(S148:S152)</f>
        <v>0</v>
      </c>
      <c r="T153" s="293"/>
      <c r="U153" s="254"/>
      <c r="V153" s="254"/>
      <c r="W153" s="132"/>
      <c r="X153" s="132"/>
      <c r="Y153" s="132"/>
      <c r="Z153" s="132"/>
      <c r="AA153" s="132"/>
      <c r="AB153" s="132"/>
      <c r="AC153" s="132"/>
      <c r="AD153" s="132"/>
      <c r="AE153" s="132"/>
      <c r="AF153" s="132"/>
      <c r="AG153" s="132"/>
      <c r="AH153" s="132"/>
      <c r="AI153" s="266"/>
      <c r="AJ153" s="266"/>
      <c r="AK153" s="132"/>
      <c r="AL153" s="294"/>
      <c r="AM153" s="300"/>
      <c r="AN153" s="295"/>
      <c r="AO153" s="296" t="s">
        <v>136</v>
      </c>
      <c r="AP153" s="297">
        <f>AL147*AO147+AL148*AO148+AL149*AO149+AL150*AO150+AL151*AO151</f>
        <v>0</v>
      </c>
      <c r="AQ153" s="133"/>
    </row>
    <row r="154" spans="11:43" x14ac:dyDescent="0.15">
      <c r="K154" s="263"/>
      <c r="L154" s="254"/>
      <c r="M154" s="254"/>
      <c r="N154" s="253"/>
      <c r="O154" s="253"/>
      <c r="P154" s="253"/>
      <c r="Q154" s="294"/>
      <c r="R154" s="295"/>
      <c r="S154" s="296" t="s">
        <v>136</v>
      </c>
      <c r="T154" s="297">
        <f>Q148*S148+Q149*S149+Q150*S150+Q151*S151+Q152*S152</f>
        <v>0</v>
      </c>
      <c r="U154" s="254"/>
      <c r="V154" s="254"/>
      <c r="W154" s="132"/>
      <c r="X154" s="132"/>
      <c r="Y154" s="132"/>
      <c r="Z154" s="132"/>
      <c r="AA154" s="132"/>
      <c r="AB154" s="132"/>
      <c r="AC154" s="132"/>
      <c r="AD154" s="132"/>
      <c r="AE154" s="132"/>
      <c r="AF154" s="132"/>
      <c r="AG154" s="132"/>
      <c r="AH154" s="132"/>
      <c r="AI154" s="266"/>
      <c r="AJ154" s="266"/>
      <c r="AK154" s="132"/>
      <c r="AL154" s="301"/>
      <c r="AM154" s="307"/>
      <c r="AN154" s="302"/>
      <c r="AO154" s="303" t="s">
        <v>138</v>
      </c>
      <c r="AP154" s="304">
        <f>SUM(AO147:AO149)</f>
        <v>0</v>
      </c>
      <c r="AQ154" s="133"/>
    </row>
    <row r="155" spans="11:43" x14ac:dyDescent="0.15">
      <c r="K155" s="263"/>
      <c r="L155" s="254"/>
      <c r="M155" s="254"/>
      <c r="N155" s="253"/>
      <c r="O155" s="253"/>
      <c r="P155" s="253"/>
      <c r="Q155" s="301"/>
      <c r="R155" s="302"/>
      <c r="S155" s="303" t="s">
        <v>138</v>
      </c>
      <c r="T155" s="304">
        <f>SUM(S148:S150)</f>
        <v>0</v>
      </c>
      <c r="U155" s="254"/>
      <c r="V155" s="254"/>
      <c r="W155" s="132"/>
      <c r="X155" s="132"/>
      <c r="Y155" s="132"/>
      <c r="Z155" s="132"/>
      <c r="AA155" s="132"/>
      <c r="AB155" s="132"/>
      <c r="AC155" s="132"/>
      <c r="AD155" s="132"/>
      <c r="AE155" s="132"/>
      <c r="AF155" s="132"/>
      <c r="AG155" s="132"/>
      <c r="AH155" s="132"/>
      <c r="AI155" s="266"/>
      <c r="AJ155" s="266"/>
      <c r="AK155" s="132"/>
      <c r="AL155" s="132"/>
      <c r="AM155" s="132"/>
      <c r="AN155" s="132"/>
      <c r="AO155" s="132"/>
      <c r="AP155" s="132"/>
      <c r="AQ155" s="133"/>
    </row>
    <row r="156" spans="11:43" x14ac:dyDescent="0.15">
      <c r="K156" s="263"/>
      <c r="L156" s="254"/>
      <c r="M156" s="254"/>
      <c r="N156" s="253"/>
      <c r="O156" s="253"/>
      <c r="P156" s="253"/>
      <c r="Q156" s="254"/>
      <c r="R156" s="254"/>
      <c r="S156" s="254"/>
      <c r="T156" s="254"/>
      <c r="U156" s="254"/>
      <c r="V156" s="254"/>
      <c r="W156" s="132"/>
      <c r="X156" s="132"/>
      <c r="Y156" s="132"/>
      <c r="Z156" s="132"/>
      <c r="AA156" s="132"/>
      <c r="AB156" s="132"/>
      <c r="AC156" s="132"/>
      <c r="AD156" s="132"/>
      <c r="AE156" s="132"/>
      <c r="AF156" s="132"/>
      <c r="AG156" s="132"/>
      <c r="AH156" s="132"/>
      <c r="AI156" s="266"/>
      <c r="AJ156" s="266"/>
      <c r="AK156" s="132"/>
      <c r="AL156" s="264" t="s">
        <v>153</v>
      </c>
      <c r="AM156" s="264"/>
      <c r="AN156" s="254"/>
      <c r="AO156" s="254"/>
      <c r="AP156" s="254"/>
      <c r="AQ156" s="133"/>
    </row>
    <row r="157" spans="11:43" x14ac:dyDescent="0.15">
      <c r="K157" s="263"/>
      <c r="L157" s="254"/>
      <c r="M157" s="254"/>
      <c r="N157" s="253"/>
      <c r="O157" s="253"/>
      <c r="P157" s="253"/>
      <c r="Q157" s="264" t="s">
        <v>154</v>
      </c>
      <c r="R157" s="254"/>
      <c r="S157" s="254"/>
      <c r="T157" s="254"/>
      <c r="U157" s="254"/>
      <c r="V157" s="254"/>
      <c r="W157" s="132"/>
      <c r="X157" s="312"/>
      <c r="Y157" s="132"/>
      <c r="Z157" s="132"/>
      <c r="AA157" s="132"/>
      <c r="AB157" s="132"/>
      <c r="AC157" s="132"/>
      <c r="AD157" s="132"/>
      <c r="AE157" s="132"/>
      <c r="AF157" s="132"/>
      <c r="AG157" s="132"/>
      <c r="AH157" s="132"/>
      <c r="AI157" s="266"/>
      <c r="AJ157" s="266"/>
      <c r="AK157" s="132"/>
      <c r="AL157" s="274"/>
      <c r="AM157" s="275"/>
      <c r="AN157" s="276" t="s">
        <v>126</v>
      </c>
      <c r="AO157" s="270">
        <v>1</v>
      </c>
      <c r="AP157" s="271"/>
      <c r="AQ157" s="133"/>
    </row>
    <row r="158" spans="11:43" ht="22.5" x14ac:dyDescent="0.15">
      <c r="K158" s="263"/>
      <c r="L158" s="254"/>
      <c r="M158" s="254"/>
      <c r="N158" s="253"/>
      <c r="O158" s="253"/>
      <c r="P158" s="253"/>
      <c r="Q158" s="274"/>
      <c r="R158" s="269" t="s">
        <v>155</v>
      </c>
      <c r="S158" s="313">
        <v>8</v>
      </c>
      <c r="T158" s="314"/>
      <c r="U158" s="315"/>
      <c r="V158" s="254"/>
      <c r="W158" s="132"/>
      <c r="X158" s="164"/>
      <c r="Y158" s="264"/>
      <c r="Z158" s="132"/>
      <c r="AA158" s="132"/>
      <c r="AB158" s="132"/>
      <c r="AC158" s="132"/>
      <c r="AD158" s="132"/>
      <c r="AE158" s="132"/>
      <c r="AF158" s="132"/>
      <c r="AG158" s="132"/>
      <c r="AH158" s="132"/>
      <c r="AI158" s="266"/>
      <c r="AJ158" s="266"/>
      <c r="AK158" s="132"/>
      <c r="AL158" s="277" t="s">
        <v>129</v>
      </c>
      <c r="AM158" s="283"/>
      <c r="AN158" s="278" t="s">
        <v>130</v>
      </c>
      <c r="AO158" s="279" t="s">
        <v>131</v>
      </c>
      <c r="AP158" s="280" t="s">
        <v>132</v>
      </c>
      <c r="AQ158" s="133"/>
    </row>
    <row r="159" spans="11:43" x14ac:dyDescent="0.15">
      <c r="K159" s="263"/>
      <c r="L159" s="254"/>
      <c r="M159" s="254"/>
      <c r="N159" s="253"/>
      <c r="O159" s="253"/>
      <c r="P159" s="253"/>
      <c r="Q159" s="277" t="s">
        <v>129</v>
      </c>
      <c r="R159" s="278" t="s">
        <v>130</v>
      </c>
      <c r="S159" s="279" t="s">
        <v>131</v>
      </c>
      <c r="T159" s="278" t="s">
        <v>132</v>
      </c>
      <c r="U159" s="316" t="s">
        <v>156</v>
      </c>
      <c r="V159" s="254"/>
      <c r="W159" s="132"/>
      <c r="X159" s="164"/>
      <c r="Y159" s="132"/>
      <c r="Z159" s="132"/>
      <c r="AA159" s="132"/>
      <c r="AB159" s="132"/>
      <c r="AC159" s="132"/>
      <c r="AD159" s="132"/>
      <c r="AE159" s="132"/>
      <c r="AF159" s="132"/>
      <c r="AG159" s="132"/>
      <c r="AH159" s="132"/>
      <c r="AI159" s="266"/>
      <c r="AJ159" s="266"/>
      <c r="AK159" s="132"/>
      <c r="AL159" s="285">
        <v>5</v>
      </c>
      <c r="AM159" s="164"/>
      <c r="AN159" s="164">
        <f>COUNTIF(AG$38:AG$39,AL159)</f>
        <v>0</v>
      </c>
      <c r="AO159" s="286">
        <f>IF(AN159&gt;AO157,AO157,AN159)</f>
        <v>0</v>
      </c>
      <c r="AP159" s="287">
        <f>AO$157-SUM(AO$159:AO159)</f>
        <v>1</v>
      </c>
      <c r="AQ159" s="133"/>
    </row>
    <row r="160" spans="11:43" x14ac:dyDescent="0.15">
      <c r="K160" s="263"/>
      <c r="L160" s="254"/>
      <c r="M160" s="254"/>
      <c r="N160" s="253"/>
      <c r="O160" s="253"/>
      <c r="P160" s="253"/>
      <c r="Q160" s="285">
        <v>5</v>
      </c>
      <c r="R160" s="164">
        <f>COUNTIF($J$27:$J$49,Q160)</f>
        <v>0</v>
      </c>
      <c r="S160" s="286">
        <f>IF(R160&gt;S158,S158,R160)</f>
        <v>0</v>
      </c>
      <c r="T160" s="164">
        <f>S$158-SUM(S$160:S160)</f>
        <v>8</v>
      </c>
      <c r="U160" s="317">
        <f>R160-S160</f>
        <v>0</v>
      </c>
      <c r="V160" s="254"/>
      <c r="W160" s="132"/>
      <c r="X160" s="164"/>
      <c r="Y160" s="132"/>
      <c r="Z160" s="132"/>
      <c r="AA160" s="132"/>
      <c r="AB160" s="132"/>
      <c r="AC160" s="132"/>
      <c r="AD160" s="132"/>
      <c r="AE160" s="132"/>
      <c r="AF160" s="132"/>
      <c r="AG160" s="132"/>
      <c r="AH160" s="132"/>
      <c r="AI160" s="266"/>
      <c r="AJ160" s="266"/>
      <c r="AK160" s="132"/>
      <c r="AL160" s="285">
        <v>4</v>
      </c>
      <c r="AM160" s="164"/>
      <c r="AN160" s="164">
        <f>COUNTIF(AG$38:AG$39,AL160)</f>
        <v>0</v>
      </c>
      <c r="AO160" s="286">
        <f>IF(AP159&gt;0,IF(AN160&gt;AP159,AP159,AN160),0)</f>
        <v>0</v>
      </c>
      <c r="AP160" s="287">
        <f>AO$157-SUM(AO$159:AO160)</f>
        <v>1</v>
      </c>
      <c r="AQ160" s="133"/>
    </row>
    <row r="161" spans="11:43" x14ac:dyDescent="0.15">
      <c r="K161" s="263"/>
      <c r="L161" s="254"/>
      <c r="M161" s="254"/>
      <c r="N161" s="253"/>
      <c r="O161" s="253"/>
      <c r="P161" s="253"/>
      <c r="Q161" s="285">
        <v>4</v>
      </c>
      <c r="R161" s="164">
        <f>COUNTIF($J$27:$J$48,Q161)</f>
        <v>0</v>
      </c>
      <c r="S161" s="286">
        <f>IF(T160&gt;0,IF(R161&gt;T160,T160,R161),0)</f>
        <v>0</v>
      </c>
      <c r="T161" s="164">
        <f>S$158-SUM(S$160:S161)</f>
        <v>8</v>
      </c>
      <c r="U161" s="317">
        <f>R161-S161</f>
        <v>0</v>
      </c>
      <c r="V161" s="254"/>
      <c r="W161" s="132"/>
      <c r="X161" s="164"/>
      <c r="Y161" s="132"/>
      <c r="Z161" s="132"/>
      <c r="AA161" s="132"/>
      <c r="AB161" s="132"/>
      <c r="AC161" s="132"/>
      <c r="AD161" s="132"/>
      <c r="AE161" s="132"/>
      <c r="AF161" s="132"/>
      <c r="AG161" s="132"/>
      <c r="AH161" s="132"/>
      <c r="AI161" s="266"/>
      <c r="AJ161" s="266"/>
      <c r="AK161" s="132"/>
      <c r="AL161" s="285">
        <v>3</v>
      </c>
      <c r="AM161" s="164"/>
      <c r="AN161" s="164">
        <f>COUNTIF(AG$38:AG$39,AL161)</f>
        <v>0</v>
      </c>
      <c r="AO161" s="286">
        <f>IF(AP160&gt;0,IF(AN161&gt;AP160,AP160,AN161),0)</f>
        <v>0</v>
      </c>
      <c r="AP161" s="287">
        <f>AO$157-SUM(AO$159:AO161)</f>
        <v>1</v>
      </c>
      <c r="AQ161" s="133"/>
    </row>
    <row r="162" spans="11:43" x14ac:dyDescent="0.15">
      <c r="K162" s="263"/>
      <c r="L162" s="254"/>
      <c r="M162" s="254"/>
      <c r="N162" s="253"/>
      <c r="O162" s="253"/>
      <c r="P162" s="253"/>
      <c r="Q162" s="285">
        <v>3</v>
      </c>
      <c r="R162" s="164">
        <f>COUNTIF($J$27:$J$48,Q162)</f>
        <v>0</v>
      </c>
      <c r="S162" s="286">
        <f>IF(T161&gt;0,IF(R162&gt;T161,T161,R162),0)</f>
        <v>0</v>
      </c>
      <c r="T162" s="164">
        <f>S$158-SUM(S$160:S162)</f>
        <v>8</v>
      </c>
      <c r="U162" s="317">
        <f>R162-S162</f>
        <v>0</v>
      </c>
      <c r="V162" s="254"/>
      <c r="W162" s="132"/>
      <c r="X162" s="164"/>
      <c r="Y162" s="132"/>
      <c r="Z162" s="132"/>
      <c r="AA162" s="132"/>
      <c r="AB162" s="132"/>
      <c r="AC162" s="132"/>
      <c r="AD162" s="132"/>
      <c r="AE162" s="132"/>
      <c r="AF162" s="132"/>
      <c r="AG162" s="132"/>
      <c r="AH162" s="132"/>
      <c r="AI162" s="266"/>
      <c r="AJ162" s="266"/>
      <c r="AK162" s="132"/>
      <c r="AL162" s="285">
        <v>2</v>
      </c>
      <c r="AM162" s="164"/>
      <c r="AN162" s="164">
        <f>COUNTIF(AG$38:AG$39,AL162)</f>
        <v>0</v>
      </c>
      <c r="AO162" s="286">
        <f>IF(AP161&gt;0,IF(AN162&gt;AP161,AP161,AN162),0)</f>
        <v>0</v>
      </c>
      <c r="AP162" s="287">
        <f>AO$157-SUM(AO$159:AO162)</f>
        <v>1</v>
      </c>
      <c r="AQ162" s="133"/>
    </row>
    <row r="163" spans="11:43" x14ac:dyDescent="0.15">
      <c r="K163" s="263"/>
      <c r="L163" s="254"/>
      <c r="M163" s="254"/>
      <c r="N163" s="253"/>
      <c r="O163" s="253"/>
      <c r="P163" s="253"/>
      <c r="Q163" s="285">
        <v>2</v>
      </c>
      <c r="R163" s="164">
        <f>COUNTIF($J$27:$J$48,Q163)</f>
        <v>0</v>
      </c>
      <c r="S163" s="286">
        <f>IF(T162&gt;0,IF(R163&gt;T162,T162,R163),0)</f>
        <v>0</v>
      </c>
      <c r="T163" s="164">
        <f>S$158-SUM(S$160:S163)</f>
        <v>8</v>
      </c>
      <c r="U163" s="317">
        <f>R163-S163</f>
        <v>0</v>
      </c>
      <c r="V163" s="254"/>
      <c r="W163" s="132"/>
      <c r="X163" s="132"/>
      <c r="Y163" s="132"/>
      <c r="Z163" s="132"/>
      <c r="AA163" s="132"/>
      <c r="AB163" s="132"/>
      <c r="AC163" s="132"/>
      <c r="AD163" s="132"/>
      <c r="AE163" s="132"/>
      <c r="AF163" s="132"/>
      <c r="AG163" s="132"/>
      <c r="AH163" s="132"/>
      <c r="AI163" s="266"/>
      <c r="AJ163" s="266"/>
      <c r="AK163" s="132"/>
      <c r="AL163" s="285">
        <v>0</v>
      </c>
      <c r="AM163" s="164"/>
      <c r="AN163" s="164">
        <f>COUNTIF(AG$38:AG$39,AL163)</f>
        <v>0</v>
      </c>
      <c r="AO163" s="286">
        <f>IF(AP162&gt;0,IF(AN163&gt;AP162,AP162,AN163),0)</f>
        <v>0</v>
      </c>
      <c r="AP163" s="287">
        <f>AO$157-SUM(AO$159:AO163)</f>
        <v>1</v>
      </c>
      <c r="AQ163" s="133"/>
    </row>
    <row r="164" spans="11:43" x14ac:dyDescent="0.15">
      <c r="K164" s="263"/>
      <c r="L164" s="254"/>
      <c r="M164" s="254"/>
      <c r="N164" s="253"/>
      <c r="O164" s="253"/>
      <c r="P164" s="253"/>
      <c r="Q164" s="285">
        <v>0</v>
      </c>
      <c r="R164" s="164">
        <f>COUNTIF($J$27:$J$48,Q164)</f>
        <v>0</v>
      </c>
      <c r="S164" s="286">
        <f>IF(T163&gt;0,IF(R164&gt;T163,T163,R164),0)</f>
        <v>0</v>
      </c>
      <c r="T164" s="164">
        <f>S$158-SUM(S$160:S164)</f>
        <v>8</v>
      </c>
      <c r="U164" s="317">
        <f>R164-S164</f>
        <v>0</v>
      </c>
      <c r="V164" s="254"/>
      <c r="W164" s="132"/>
      <c r="X164" s="132"/>
      <c r="Y164" s="132"/>
      <c r="Z164" s="132"/>
      <c r="AA164" s="132"/>
      <c r="AB164" s="132"/>
      <c r="AC164" s="132"/>
      <c r="AD164" s="132"/>
      <c r="AE164" s="132"/>
      <c r="AF164" s="132"/>
      <c r="AG164" s="132"/>
      <c r="AH164" s="132"/>
      <c r="AI164" s="266"/>
      <c r="AJ164" s="266"/>
      <c r="AK164" s="132"/>
      <c r="AL164" s="290" t="s">
        <v>157</v>
      </c>
      <c r="AM164" s="278"/>
      <c r="AN164" s="291">
        <f>SUM(AN159:AN163)</f>
        <v>0</v>
      </c>
      <c r="AO164" s="292">
        <f>SUM(AO159:AO163)</f>
        <v>0</v>
      </c>
      <c r="AP164" s="293"/>
      <c r="AQ164" s="133"/>
    </row>
    <row r="165" spans="11:43" x14ac:dyDescent="0.15">
      <c r="K165" s="263"/>
      <c r="L165" s="254"/>
      <c r="M165" s="254"/>
      <c r="N165" s="253"/>
      <c r="O165" s="253"/>
      <c r="P165" s="253"/>
      <c r="Q165" s="290" t="s">
        <v>157</v>
      </c>
      <c r="R165" s="291">
        <f>SUM(R160:R164)</f>
        <v>0</v>
      </c>
      <c r="S165" s="292">
        <f>SUM(S160:S164)</f>
        <v>0</v>
      </c>
      <c r="T165" s="318"/>
      <c r="U165" s="319">
        <f>SUM(U160:U164)</f>
        <v>0</v>
      </c>
      <c r="V165" s="254"/>
      <c r="W165" s="132"/>
      <c r="X165" s="132"/>
      <c r="Y165" s="132"/>
      <c r="Z165" s="132"/>
      <c r="AA165" s="132"/>
      <c r="AB165" s="132"/>
      <c r="AC165" s="132"/>
      <c r="AD165" s="132"/>
      <c r="AE165" s="132"/>
      <c r="AF165" s="132"/>
      <c r="AG165" s="132"/>
      <c r="AH165" s="132"/>
      <c r="AI165" s="266"/>
      <c r="AJ165" s="266"/>
      <c r="AK165" s="132"/>
      <c r="AL165" s="294"/>
      <c r="AM165" s="300"/>
      <c r="AN165" s="295"/>
      <c r="AO165" s="296" t="s">
        <v>136</v>
      </c>
      <c r="AP165" s="297">
        <f>AL159*AO159+AL160*AO160+AL161*AO161+AL162*AO162+AL163*AO163</f>
        <v>0</v>
      </c>
      <c r="AQ165" s="133"/>
    </row>
    <row r="166" spans="11:43" x14ac:dyDescent="0.15">
      <c r="K166" s="263"/>
      <c r="L166" s="254"/>
      <c r="M166" s="254"/>
      <c r="N166" s="253"/>
      <c r="O166" s="253"/>
      <c r="P166" s="253"/>
      <c r="Q166" s="294"/>
      <c r="R166" s="295"/>
      <c r="S166" s="296" t="s">
        <v>136</v>
      </c>
      <c r="T166" s="297">
        <f>Q160*S160+Q161*S161+Q162*S162+Q163*S163+Q164*S164</f>
        <v>0</v>
      </c>
      <c r="U166" s="254"/>
      <c r="V166" s="254"/>
      <c r="W166" s="132"/>
      <c r="X166" s="132"/>
      <c r="Y166" s="132"/>
      <c r="Z166" s="132"/>
      <c r="AA166" s="132"/>
      <c r="AB166" s="132"/>
      <c r="AC166" s="132"/>
      <c r="AD166" s="132"/>
      <c r="AE166" s="132"/>
      <c r="AF166" s="132"/>
      <c r="AG166" s="132"/>
      <c r="AH166" s="132"/>
      <c r="AI166" s="266"/>
      <c r="AJ166" s="266"/>
      <c r="AK166" s="132"/>
      <c r="AL166" s="301"/>
      <c r="AM166" s="307"/>
      <c r="AN166" s="302"/>
      <c r="AO166" s="303" t="s">
        <v>138</v>
      </c>
      <c r="AP166" s="304">
        <f>SUM(AO159:AO161)</f>
        <v>0</v>
      </c>
      <c r="AQ166" s="133"/>
    </row>
    <row r="167" spans="11:43" x14ac:dyDescent="0.15">
      <c r="K167" s="263"/>
      <c r="L167" s="254"/>
      <c r="M167" s="254"/>
      <c r="N167" s="253"/>
      <c r="O167" s="253"/>
      <c r="P167" s="253"/>
      <c r="Q167" s="301"/>
      <c r="R167" s="302"/>
      <c r="S167" s="303" t="s">
        <v>138</v>
      </c>
      <c r="T167" s="304">
        <f>SUM(S160:S162)</f>
        <v>0</v>
      </c>
      <c r="U167" s="254"/>
      <c r="V167" s="254"/>
      <c r="W167" s="132"/>
      <c r="X167" s="132"/>
      <c r="Y167" s="132"/>
      <c r="Z167" s="132"/>
      <c r="AA167" s="132"/>
      <c r="AB167" s="132"/>
      <c r="AC167" s="132"/>
      <c r="AD167" s="132"/>
      <c r="AE167" s="132"/>
      <c r="AF167" s="132"/>
      <c r="AG167" s="132"/>
      <c r="AH167" s="132"/>
      <c r="AI167" s="266"/>
      <c r="AJ167" s="266"/>
      <c r="AK167" s="132"/>
      <c r="AL167" s="132"/>
      <c r="AM167" s="132"/>
      <c r="AN167" s="132"/>
      <c r="AO167" s="132"/>
      <c r="AP167" s="132"/>
      <c r="AQ167" s="133"/>
    </row>
    <row r="168" spans="11:43" x14ac:dyDescent="0.15">
      <c r="K168" s="263"/>
      <c r="L168" s="254"/>
      <c r="M168" s="254"/>
      <c r="N168" s="253"/>
      <c r="O168" s="253"/>
      <c r="P168" s="253"/>
      <c r="Q168" s="254"/>
      <c r="R168" s="308"/>
      <c r="S168" s="320"/>
      <c r="T168" s="321"/>
      <c r="U168" s="254"/>
      <c r="V168" s="254"/>
      <c r="W168" s="132"/>
      <c r="X168" s="132"/>
      <c r="Y168" s="132"/>
      <c r="Z168" s="132"/>
      <c r="AA168" s="132"/>
      <c r="AB168" s="132"/>
      <c r="AC168" s="132"/>
      <c r="AD168" s="132"/>
      <c r="AE168" s="132"/>
      <c r="AF168" s="132"/>
      <c r="AG168" s="132"/>
      <c r="AH168" s="132"/>
      <c r="AI168" s="266"/>
      <c r="AJ168" s="266"/>
      <c r="AK168" s="132"/>
      <c r="AL168" s="264" t="s">
        <v>158</v>
      </c>
      <c r="AM168" s="264"/>
      <c r="AN168" s="254"/>
      <c r="AO168" s="254"/>
      <c r="AP168" s="254"/>
      <c r="AQ168" s="133"/>
    </row>
    <row r="169" spans="11:43" x14ac:dyDescent="0.15">
      <c r="K169" s="263"/>
      <c r="L169" s="254"/>
      <c r="M169" s="254"/>
      <c r="N169" s="253"/>
      <c r="O169" s="253"/>
      <c r="P169" s="253"/>
      <c r="Q169" s="264" t="s">
        <v>159</v>
      </c>
      <c r="R169" s="254"/>
      <c r="S169" s="254"/>
      <c r="T169" s="254"/>
      <c r="U169" s="254"/>
      <c r="V169" s="254"/>
      <c r="W169" s="132"/>
      <c r="X169" s="132"/>
      <c r="Y169" s="132"/>
      <c r="Z169" s="132"/>
      <c r="AA169" s="132"/>
      <c r="AB169" s="132"/>
      <c r="AC169" s="132"/>
      <c r="AD169" s="132"/>
      <c r="AE169" s="132"/>
      <c r="AF169" s="132"/>
      <c r="AG169" s="132"/>
      <c r="AH169" s="132"/>
      <c r="AI169" s="266"/>
      <c r="AJ169" s="266"/>
      <c r="AK169" s="132"/>
      <c r="AL169" s="274"/>
      <c r="AM169" s="275"/>
      <c r="AN169" s="276" t="s">
        <v>126</v>
      </c>
      <c r="AO169" s="270">
        <v>1</v>
      </c>
      <c r="AP169" s="271"/>
      <c r="AQ169" s="133"/>
    </row>
    <row r="170" spans="11:43" ht="22.5" x14ac:dyDescent="0.15">
      <c r="K170" s="263"/>
      <c r="L170" s="254"/>
      <c r="M170" s="254"/>
      <c r="N170" s="253"/>
      <c r="O170" s="253"/>
      <c r="P170" s="253"/>
      <c r="Q170" s="274"/>
      <c r="R170" s="269" t="s">
        <v>126</v>
      </c>
      <c r="S170" s="313">
        <v>7</v>
      </c>
      <c r="T170" s="271"/>
      <c r="U170" s="254"/>
      <c r="V170" s="254"/>
      <c r="W170" s="132"/>
      <c r="X170" s="132"/>
      <c r="Y170" s="132"/>
      <c r="Z170" s="132"/>
      <c r="AA170" s="132"/>
      <c r="AB170" s="132"/>
      <c r="AC170" s="132"/>
      <c r="AD170" s="132"/>
      <c r="AE170" s="132"/>
      <c r="AF170" s="132"/>
      <c r="AG170" s="132"/>
      <c r="AH170" s="132"/>
      <c r="AI170" s="266"/>
      <c r="AJ170" s="266"/>
      <c r="AK170" s="132"/>
      <c r="AL170" s="277" t="s">
        <v>129</v>
      </c>
      <c r="AM170" s="283"/>
      <c r="AN170" s="278" t="s">
        <v>130</v>
      </c>
      <c r="AO170" s="279" t="s">
        <v>131</v>
      </c>
      <c r="AP170" s="280" t="s">
        <v>132</v>
      </c>
      <c r="AQ170" s="133"/>
    </row>
    <row r="171" spans="11:43" x14ac:dyDescent="0.15">
      <c r="K171" s="263"/>
      <c r="L171" s="254"/>
      <c r="M171" s="254"/>
      <c r="N171" s="253"/>
      <c r="O171" s="253"/>
      <c r="P171" s="253"/>
      <c r="Q171" s="277" t="s">
        <v>129</v>
      </c>
      <c r="R171" s="278" t="s">
        <v>130</v>
      </c>
      <c r="S171" s="279" t="s">
        <v>131</v>
      </c>
      <c r="T171" s="280" t="s">
        <v>132</v>
      </c>
      <c r="U171" s="254"/>
      <c r="V171" s="254"/>
      <c r="W171" s="132"/>
      <c r="X171" s="132"/>
      <c r="Y171" s="132"/>
      <c r="Z171" s="132"/>
      <c r="AA171" s="132"/>
      <c r="AB171" s="132"/>
      <c r="AC171" s="132"/>
      <c r="AD171" s="132"/>
      <c r="AE171" s="132"/>
      <c r="AF171" s="132"/>
      <c r="AG171" s="132"/>
      <c r="AH171" s="132"/>
      <c r="AI171" s="266"/>
      <c r="AJ171" s="266"/>
      <c r="AK171" s="132"/>
      <c r="AL171" s="285">
        <v>5</v>
      </c>
      <c r="AM171" s="164"/>
      <c r="AN171" s="164">
        <f>COUNTIF(AG$40:AG$42,AL171)</f>
        <v>0</v>
      </c>
      <c r="AO171" s="286">
        <f>IF(AN171&gt;AO169,AO169,AN171)</f>
        <v>0</v>
      </c>
      <c r="AP171" s="287">
        <f>AO$169-SUM(AO$171:AO171)</f>
        <v>1</v>
      </c>
      <c r="AQ171" s="133"/>
    </row>
    <row r="172" spans="11:43" x14ac:dyDescent="0.15">
      <c r="K172" s="263"/>
      <c r="L172" s="254"/>
      <c r="M172" s="254"/>
      <c r="N172" s="253"/>
      <c r="O172" s="253"/>
      <c r="P172" s="253"/>
      <c r="Q172" s="285">
        <v>5</v>
      </c>
      <c r="R172" s="164">
        <f>COUNTIF($J$50:$J$65,Q172)+U160</f>
        <v>0</v>
      </c>
      <c r="S172" s="286">
        <f>IF(R172&gt;S170,S170,R172)</f>
        <v>0</v>
      </c>
      <c r="T172" s="287">
        <f>S$170-SUM(S$172:S172)</f>
        <v>7</v>
      </c>
      <c r="U172" s="254"/>
      <c r="V172" s="254"/>
      <c r="W172" s="132"/>
      <c r="X172" s="132"/>
      <c r="Y172" s="132"/>
      <c r="Z172" s="132"/>
      <c r="AA172" s="132"/>
      <c r="AB172" s="132"/>
      <c r="AC172" s="132"/>
      <c r="AD172" s="132"/>
      <c r="AE172" s="132"/>
      <c r="AF172" s="132"/>
      <c r="AG172" s="132"/>
      <c r="AH172" s="132"/>
      <c r="AI172" s="266"/>
      <c r="AJ172" s="266"/>
      <c r="AK172" s="132"/>
      <c r="AL172" s="285">
        <v>4</v>
      </c>
      <c r="AM172" s="164"/>
      <c r="AN172" s="164">
        <f>COUNTIF(AG$40:AG$42,AL172)</f>
        <v>0</v>
      </c>
      <c r="AO172" s="286">
        <f>IF(AP171&gt;0,IF(AN172&gt;AP171,AP171,AN172),0)</f>
        <v>0</v>
      </c>
      <c r="AP172" s="287">
        <f>AO$169-SUM(AO$171:AO172)</f>
        <v>1</v>
      </c>
      <c r="AQ172" s="133"/>
    </row>
    <row r="173" spans="11:43" x14ac:dyDescent="0.15">
      <c r="K173" s="263"/>
      <c r="L173" s="254"/>
      <c r="M173" s="254"/>
      <c r="N173" s="253"/>
      <c r="O173" s="253"/>
      <c r="P173" s="253"/>
      <c r="Q173" s="285">
        <v>4</v>
      </c>
      <c r="R173" s="164">
        <f>COUNTIF($J$50:$J$65,Q173)+U161</f>
        <v>0</v>
      </c>
      <c r="S173" s="286">
        <f>IF(T172&gt;0,IF(R173&gt;T172,T172,R173),0)</f>
        <v>0</v>
      </c>
      <c r="T173" s="287">
        <f>S$170-SUM(S$172:S173)</f>
        <v>7</v>
      </c>
      <c r="U173" s="254"/>
      <c r="V173" s="254"/>
      <c r="W173" s="132"/>
      <c r="X173" s="132"/>
      <c r="Y173" s="132"/>
      <c r="Z173" s="132"/>
      <c r="AA173" s="132"/>
      <c r="AB173" s="132"/>
      <c r="AC173" s="132"/>
      <c r="AD173" s="132"/>
      <c r="AE173" s="132"/>
      <c r="AF173" s="132"/>
      <c r="AG173" s="132"/>
      <c r="AH173" s="132"/>
      <c r="AI173" s="266"/>
      <c r="AJ173" s="266"/>
      <c r="AK173" s="132"/>
      <c r="AL173" s="285">
        <v>3</v>
      </c>
      <c r="AM173" s="164"/>
      <c r="AN173" s="164">
        <f>COUNTIF(AG$40:AG$42,AL173)</f>
        <v>0</v>
      </c>
      <c r="AO173" s="286">
        <f>IF(AP172&gt;0,IF(AN173&gt;AP172,AP172,AN173),0)</f>
        <v>0</v>
      </c>
      <c r="AP173" s="287">
        <f>AO$169-SUM(AO$171:AO173)</f>
        <v>1</v>
      </c>
      <c r="AQ173" s="133"/>
    </row>
    <row r="174" spans="11:43" x14ac:dyDescent="0.15">
      <c r="K174" s="263"/>
      <c r="L174" s="254"/>
      <c r="M174" s="254"/>
      <c r="N174" s="253"/>
      <c r="O174" s="253"/>
      <c r="P174" s="253"/>
      <c r="Q174" s="285">
        <v>3</v>
      </c>
      <c r="R174" s="164">
        <f>COUNTIF($J$50:$J$65,Q174)+U162</f>
        <v>0</v>
      </c>
      <c r="S174" s="286">
        <f>IF(T173&gt;0,IF(R174&gt;T173,T173,R174),0)</f>
        <v>0</v>
      </c>
      <c r="T174" s="287">
        <f>S$170-SUM(S$172:S174)</f>
        <v>7</v>
      </c>
      <c r="U174" s="254"/>
      <c r="V174" s="254"/>
      <c r="W174" s="132"/>
      <c r="X174" s="132"/>
      <c r="Y174" s="132"/>
      <c r="Z174" s="132"/>
      <c r="AA174" s="132"/>
      <c r="AB174" s="132"/>
      <c r="AC174" s="132"/>
      <c r="AD174" s="132"/>
      <c r="AE174" s="132"/>
      <c r="AF174" s="132"/>
      <c r="AG174" s="132"/>
      <c r="AH174" s="132"/>
      <c r="AI174" s="266"/>
      <c r="AJ174" s="266"/>
      <c r="AK174" s="132"/>
      <c r="AL174" s="285">
        <v>2</v>
      </c>
      <c r="AM174" s="164"/>
      <c r="AN174" s="164">
        <f>COUNTIF(AG$40:AG$42,AL174)</f>
        <v>0</v>
      </c>
      <c r="AO174" s="286">
        <f>IF(AP173&gt;0,IF(AN174&gt;AP173,AP173,AN174),0)</f>
        <v>0</v>
      </c>
      <c r="AP174" s="287">
        <f>AO$169-SUM(AO$171:AO174)</f>
        <v>1</v>
      </c>
      <c r="AQ174" s="133"/>
    </row>
    <row r="175" spans="11:43" x14ac:dyDescent="0.15">
      <c r="K175" s="263"/>
      <c r="L175" s="254"/>
      <c r="M175" s="254"/>
      <c r="N175" s="253"/>
      <c r="O175" s="253"/>
      <c r="P175" s="253"/>
      <c r="Q175" s="285">
        <v>2</v>
      </c>
      <c r="R175" s="164">
        <f>COUNTIF($J$50:$J$65,Q175)+U163</f>
        <v>0</v>
      </c>
      <c r="S175" s="286">
        <f>IF(T174&gt;0,IF(R175&gt;T174,T174,R175),0)</f>
        <v>0</v>
      </c>
      <c r="T175" s="287">
        <f>S$170-SUM(S$172:S175)</f>
        <v>7</v>
      </c>
      <c r="U175" s="254"/>
      <c r="V175" s="254"/>
      <c r="W175" s="132"/>
      <c r="X175" s="132"/>
      <c r="Y175" s="132"/>
      <c r="Z175" s="132"/>
      <c r="AA175" s="132"/>
      <c r="AB175" s="132"/>
      <c r="AC175" s="132"/>
      <c r="AD175" s="132"/>
      <c r="AE175" s="132"/>
      <c r="AF175" s="132"/>
      <c r="AG175" s="132"/>
      <c r="AH175" s="132"/>
      <c r="AI175" s="266"/>
      <c r="AJ175" s="266"/>
      <c r="AK175" s="132"/>
      <c r="AL175" s="285">
        <v>0</v>
      </c>
      <c r="AM175" s="164"/>
      <c r="AN175" s="164">
        <f>COUNTIF(AG$40:AG$42,AL175)</f>
        <v>0</v>
      </c>
      <c r="AO175" s="286">
        <f>IF(AP174&gt;0,IF(AN175&gt;AP174,AP174,AN175),0)</f>
        <v>0</v>
      </c>
      <c r="AP175" s="287">
        <f>AO$169-SUM(AO$171:AO175)</f>
        <v>1</v>
      </c>
      <c r="AQ175" s="133"/>
    </row>
    <row r="176" spans="11:43" x14ac:dyDescent="0.15">
      <c r="K176" s="263"/>
      <c r="L176" s="254"/>
      <c r="M176" s="254"/>
      <c r="N176" s="253"/>
      <c r="O176" s="253"/>
      <c r="P176" s="253"/>
      <c r="Q176" s="285">
        <v>0</v>
      </c>
      <c r="R176" s="164">
        <f>COUNTIF($J$50:$J$65,Q176)+U164</f>
        <v>0</v>
      </c>
      <c r="S176" s="286">
        <f>IF(T175&gt;0,IF(R176&gt;T175,T175,R176),0)</f>
        <v>0</v>
      </c>
      <c r="T176" s="287">
        <f>S$170-SUM(S$172:S176)</f>
        <v>7</v>
      </c>
      <c r="U176" s="254"/>
      <c r="V176" s="254"/>
      <c r="W176" s="132"/>
      <c r="X176" s="132"/>
      <c r="Y176" s="132"/>
      <c r="Z176" s="132"/>
      <c r="AA176" s="132"/>
      <c r="AB176" s="132"/>
      <c r="AC176" s="132"/>
      <c r="AD176" s="132"/>
      <c r="AE176" s="132"/>
      <c r="AF176" s="132"/>
      <c r="AG176" s="132"/>
      <c r="AH176" s="132"/>
      <c r="AI176" s="266"/>
      <c r="AJ176" s="266"/>
      <c r="AK176" s="132"/>
      <c r="AL176" s="290" t="s">
        <v>142</v>
      </c>
      <c r="AM176" s="278"/>
      <c r="AN176" s="291">
        <f>SUM(AN171:AN175)</f>
        <v>0</v>
      </c>
      <c r="AO176" s="292">
        <f>SUM(AO171:AO175)</f>
        <v>0</v>
      </c>
      <c r="AP176" s="293"/>
      <c r="AQ176" s="133"/>
    </row>
    <row r="177" spans="11:43" x14ac:dyDescent="0.15">
      <c r="K177" s="263"/>
      <c r="L177" s="254"/>
      <c r="M177" s="254"/>
      <c r="N177" s="253"/>
      <c r="O177" s="253"/>
      <c r="P177" s="253"/>
      <c r="Q177" s="290" t="s">
        <v>142</v>
      </c>
      <c r="R177" s="291">
        <f>SUM(R172:R176)</f>
        <v>0</v>
      </c>
      <c r="S177" s="292">
        <f>SUM(S172:S176)</f>
        <v>0</v>
      </c>
      <c r="T177" s="293"/>
      <c r="U177" s="254"/>
      <c r="V177" s="254"/>
      <c r="W177" s="132"/>
      <c r="X177" s="132"/>
      <c r="Y177" s="132"/>
      <c r="Z177" s="132"/>
      <c r="AA177" s="132"/>
      <c r="AB177" s="132"/>
      <c r="AC177" s="132"/>
      <c r="AD177" s="132"/>
      <c r="AE177" s="132"/>
      <c r="AF177" s="132"/>
      <c r="AG177" s="132"/>
      <c r="AH177" s="132"/>
      <c r="AI177" s="266"/>
      <c r="AJ177" s="266"/>
      <c r="AK177" s="132"/>
      <c r="AL177" s="294"/>
      <c r="AM177" s="300"/>
      <c r="AN177" s="295"/>
      <c r="AO177" s="296" t="s">
        <v>136</v>
      </c>
      <c r="AP177" s="297">
        <f>AL171*AO171+AL172*AO172+AL173*AO173+AL174*AO174+AL175*AO175</f>
        <v>0</v>
      </c>
      <c r="AQ177" s="133"/>
    </row>
    <row r="178" spans="11:43" x14ac:dyDescent="0.15">
      <c r="K178" s="263"/>
      <c r="L178" s="254"/>
      <c r="M178" s="254"/>
      <c r="N178" s="253"/>
      <c r="O178" s="253"/>
      <c r="P178" s="253"/>
      <c r="Q178" s="294"/>
      <c r="R178" s="295"/>
      <c r="S178" s="296" t="s">
        <v>136</v>
      </c>
      <c r="T178" s="297">
        <f>Q172*S172+Q173*S173+Q174*S174+Q175*S175+Q176*S176</f>
        <v>0</v>
      </c>
      <c r="U178" s="254"/>
      <c r="V178" s="254"/>
      <c r="W178" s="132"/>
      <c r="X178" s="132"/>
      <c r="Y178" s="132"/>
      <c r="Z178" s="132"/>
      <c r="AA178" s="132"/>
      <c r="AB178" s="132"/>
      <c r="AC178" s="132"/>
      <c r="AD178" s="132"/>
      <c r="AE178" s="132"/>
      <c r="AF178" s="132"/>
      <c r="AG178" s="132"/>
      <c r="AH178" s="132"/>
      <c r="AI178" s="266"/>
      <c r="AJ178" s="266"/>
      <c r="AK178" s="132"/>
      <c r="AL178" s="301"/>
      <c r="AM178" s="307"/>
      <c r="AN178" s="302"/>
      <c r="AO178" s="303" t="s">
        <v>138</v>
      </c>
      <c r="AP178" s="304">
        <f>SUM(AO171:AO173)</f>
        <v>0</v>
      </c>
      <c r="AQ178" s="133"/>
    </row>
    <row r="179" spans="11:43" x14ac:dyDescent="0.15">
      <c r="K179" s="263"/>
      <c r="L179" s="254"/>
      <c r="M179" s="254"/>
      <c r="N179" s="253"/>
      <c r="O179" s="253"/>
      <c r="P179" s="253"/>
      <c r="Q179" s="301"/>
      <c r="R179" s="302"/>
      <c r="S179" s="303" t="s">
        <v>138</v>
      </c>
      <c r="T179" s="304">
        <f>SUM(S172:S174)</f>
        <v>0</v>
      </c>
      <c r="U179" s="254"/>
      <c r="V179" s="254"/>
      <c r="W179" s="132"/>
      <c r="X179" s="132"/>
      <c r="Y179" s="132"/>
      <c r="Z179" s="132"/>
      <c r="AA179" s="132"/>
      <c r="AB179" s="132"/>
      <c r="AC179" s="132"/>
      <c r="AD179" s="132"/>
      <c r="AE179" s="132"/>
      <c r="AF179" s="132"/>
      <c r="AG179" s="132"/>
      <c r="AH179" s="132"/>
      <c r="AI179" s="266"/>
      <c r="AJ179" s="266"/>
      <c r="AK179" s="132"/>
      <c r="AL179" s="254"/>
      <c r="AM179" s="254"/>
      <c r="AN179" s="308"/>
      <c r="AO179" s="322"/>
      <c r="AP179" s="311"/>
      <c r="AQ179" s="133"/>
    </row>
    <row r="180" spans="11:43" x14ac:dyDescent="0.15">
      <c r="K180" s="263"/>
      <c r="L180" s="254"/>
      <c r="M180" s="254"/>
      <c r="N180" s="253"/>
      <c r="O180" s="253"/>
      <c r="P180" s="253"/>
      <c r="V180" s="254"/>
      <c r="W180" s="132"/>
      <c r="X180" s="132"/>
      <c r="Y180" s="132"/>
      <c r="Z180" s="132"/>
      <c r="AA180" s="132"/>
      <c r="AB180" s="132"/>
      <c r="AC180" s="132"/>
      <c r="AD180" s="132"/>
      <c r="AE180" s="132"/>
      <c r="AF180" s="132"/>
      <c r="AG180" s="132"/>
      <c r="AH180" s="132"/>
      <c r="AI180" s="266"/>
      <c r="AJ180" s="266"/>
      <c r="AK180" s="132"/>
      <c r="AQ180" s="133"/>
    </row>
    <row r="181" spans="11:43" ht="14.25" thickBot="1" x14ac:dyDescent="0.2">
      <c r="K181" s="323"/>
      <c r="L181" s="256"/>
      <c r="M181" s="256"/>
      <c r="N181" s="257"/>
      <c r="O181" s="257"/>
      <c r="P181" s="257"/>
      <c r="Q181" s="256"/>
      <c r="R181" s="256"/>
      <c r="S181" s="256"/>
      <c r="T181" s="256"/>
      <c r="U181" s="256"/>
      <c r="V181" s="256"/>
      <c r="W181" s="324"/>
      <c r="X181" s="324"/>
      <c r="Y181" s="324"/>
      <c r="Z181" s="324"/>
      <c r="AA181" s="324"/>
      <c r="AB181" s="324"/>
      <c r="AC181" s="324"/>
      <c r="AD181" s="324"/>
      <c r="AE181" s="324"/>
      <c r="AF181" s="324"/>
      <c r="AG181" s="324"/>
      <c r="AH181" s="324"/>
      <c r="AI181" s="325"/>
      <c r="AJ181" s="325"/>
      <c r="AK181" s="324"/>
      <c r="AL181" s="324"/>
      <c r="AM181" s="324"/>
      <c r="AN181" s="324"/>
      <c r="AO181" s="324"/>
      <c r="AP181" s="324"/>
      <c r="AQ181" s="326"/>
    </row>
    <row r="182" spans="11:43" x14ac:dyDescent="0.15">
      <c r="P182" s="253"/>
    </row>
  </sheetData>
  <mergeCells count="115">
    <mergeCell ref="AI59:AK59"/>
    <mergeCell ref="X40:X42"/>
    <mergeCell ref="Y40:Z42"/>
    <mergeCell ref="AF51:AG51"/>
    <mergeCell ref="AA55:AD55"/>
    <mergeCell ref="AA57:AD57"/>
    <mergeCell ref="AI40:AK40"/>
    <mergeCell ref="AI41:AK41"/>
    <mergeCell ref="AI42:AK42"/>
    <mergeCell ref="AF57:AG57"/>
    <mergeCell ref="AA52:AD52"/>
    <mergeCell ref="AF52:AG52"/>
    <mergeCell ref="AF55:AG55"/>
    <mergeCell ref="AA56:AD56"/>
    <mergeCell ref="AF56:AG56"/>
    <mergeCell ref="AF44:AG44"/>
    <mergeCell ref="AA45:AD45"/>
    <mergeCell ref="AF45:AG45"/>
    <mergeCell ref="AA46:AD46"/>
    <mergeCell ref="AF46:AG46"/>
    <mergeCell ref="AB62:AE63"/>
    <mergeCell ref="AA58:AD58"/>
    <mergeCell ref="AF58:AG58"/>
    <mergeCell ref="T64:V64"/>
    <mergeCell ref="AA59:AD59"/>
    <mergeCell ref="AF59:AG59"/>
    <mergeCell ref="X60:Y60"/>
    <mergeCell ref="AE43:AE59"/>
    <mergeCell ref="AF43:AG43"/>
    <mergeCell ref="AA44:AD44"/>
    <mergeCell ref="AA47:AD47"/>
    <mergeCell ref="AF47:AG47"/>
    <mergeCell ref="AB60:AK60"/>
    <mergeCell ref="AF62:AK63"/>
    <mergeCell ref="AA48:AD48"/>
    <mergeCell ref="AF48:AG48"/>
    <mergeCell ref="AA49:AD49"/>
    <mergeCell ref="AF49:AG49"/>
    <mergeCell ref="AA51:AD51"/>
    <mergeCell ref="AA53:AD53"/>
    <mergeCell ref="AF53:AG53"/>
    <mergeCell ref="AA54:AD54"/>
    <mergeCell ref="AF54:AG54"/>
    <mergeCell ref="AI43:AK58"/>
    <mergeCell ref="AV36:AW36"/>
    <mergeCell ref="AE38:AE39"/>
    <mergeCell ref="AQ38:AS38"/>
    <mergeCell ref="AQ22:AS22"/>
    <mergeCell ref="X24:X32"/>
    <mergeCell ref="Y24:Z32"/>
    <mergeCell ref="AE24:AE32"/>
    <mergeCell ref="AQ31:AS31"/>
    <mergeCell ref="AE20:AE23"/>
    <mergeCell ref="AI24:AK31"/>
    <mergeCell ref="AI32:AK32"/>
    <mergeCell ref="AI33:AK33"/>
    <mergeCell ref="AI34:AK38"/>
    <mergeCell ref="AI39:AK39"/>
    <mergeCell ref="X33:X39"/>
    <mergeCell ref="AI6:AK22"/>
    <mergeCell ref="AI23:AK23"/>
    <mergeCell ref="Y33:Z39"/>
    <mergeCell ref="AE34:AE37"/>
    <mergeCell ref="T11:V11"/>
    <mergeCell ref="T19:V19"/>
    <mergeCell ref="H21:H26"/>
    <mergeCell ref="A13:A14"/>
    <mergeCell ref="B13:C14"/>
    <mergeCell ref="A21:A65"/>
    <mergeCell ref="B21:C65"/>
    <mergeCell ref="H27:H49"/>
    <mergeCell ref="H50:H65"/>
    <mergeCell ref="L21:N64"/>
    <mergeCell ref="L65:N65"/>
    <mergeCell ref="L6:N11"/>
    <mergeCell ref="L12:N12"/>
    <mergeCell ref="L13:N13"/>
    <mergeCell ref="L14:N14"/>
    <mergeCell ref="L15:N19"/>
    <mergeCell ref="L20:N20"/>
    <mergeCell ref="A1:AS1"/>
    <mergeCell ref="A5:C5"/>
    <mergeCell ref="D5:G5"/>
    <mergeCell ref="I5:K5"/>
    <mergeCell ref="Q5:S5"/>
    <mergeCell ref="T5:V5"/>
    <mergeCell ref="X5:Z5"/>
    <mergeCell ref="AA5:AD5"/>
    <mergeCell ref="AF5:AH5"/>
    <mergeCell ref="AN5:AP5"/>
    <mergeCell ref="AI5:AK5"/>
    <mergeCell ref="AQ41:AS41"/>
    <mergeCell ref="X43:Z59"/>
    <mergeCell ref="AA50:AD50"/>
    <mergeCell ref="AF50:AG50"/>
    <mergeCell ref="AA43:AD43"/>
    <mergeCell ref="A6:A12"/>
    <mergeCell ref="AQ5:AS5"/>
    <mergeCell ref="L5:N5"/>
    <mergeCell ref="AC2:AH2"/>
    <mergeCell ref="AC3:AH3"/>
    <mergeCell ref="AI2:AS2"/>
    <mergeCell ref="AI3:AS3"/>
    <mergeCell ref="T13:V13"/>
    <mergeCell ref="B6:C12"/>
    <mergeCell ref="H6:H10"/>
    <mergeCell ref="AE13:AE19"/>
    <mergeCell ref="A15:A20"/>
    <mergeCell ref="B15:C20"/>
    <mergeCell ref="H16:H18"/>
    <mergeCell ref="H19:H20"/>
    <mergeCell ref="X6:X23"/>
    <mergeCell ref="Y6:Z23"/>
    <mergeCell ref="AE6:AE12"/>
    <mergeCell ref="H11:H12"/>
  </mergeCells>
  <phoneticPr fontId="3"/>
  <conditionalFormatting sqref="AQ31 T11:V11 T13:V13 T19:V19 AQ22:AS22 Q6:Q8 J6 J8:J13 AG6:AG13 AG16:AG23 AG41:AG42 AG34:AG39 AG32 AG25:AG29 J15:J41 J43:J65">
    <cfRule type="cellIs" dxfId="28" priority="31" stopIfTrue="1" operator="equal">
      <formula>"？"</formula>
    </cfRule>
  </conditionalFormatting>
  <conditionalFormatting sqref="AR23 U14 U12 U20 AR32 AR39">
    <cfRule type="cellIs" dxfId="27" priority="30" stopIfTrue="1" operator="lessThan">
      <formula>3</formula>
    </cfRule>
  </conditionalFormatting>
  <conditionalFormatting sqref="AP29 AP31">
    <cfRule type="cellIs" dxfId="26" priority="29" stopIfTrue="1" operator="equal">
      <formula>"未達"</formula>
    </cfRule>
  </conditionalFormatting>
  <conditionalFormatting sqref="AQ41:AS41">
    <cfRule type="cellIs" dxfId="25" priority="28" stopIfTrue="1" operator="equal">
      <formula>"？"</formula>
    </cfRule>
  </conditionalFormatting>
  <conditionalFormatting sqref="AR42">
    <cfRule type="cellIs" dxfId="24" priority="27" stopIfTrue="1" operator="lessThan">
      <formula>3</formula>
    </cfRule>
  </conditionalFormatting>
  <conditionalFormatting sqref="T64:V64">
    <cfRule type="cellIs" dxfId="23" priority="26" stopIfTrue="1" operator="equal">
      <formula>"？"</formula>
    </cfRule>
  </conditionalFormatting>
  <conditionalFormatting sqref="U65">
    <cfRule type="cellIs" dxfId="22" priority="25" stopIfTrue="1" operator="lessThan">
      <formula>3</formula>
    </cfRule>
  </conditionalFormatting>
  <conditionalFormatting sqref="J42">
    <cfRule type="cellIs" dxfId="21" priority="23" stopIfTrue="1" operator="equal">
      <formula>"？"</formula>
    </cfRule>
  </conditionalFormatting>
  <conditionalFormatting sqref="AQ38">
    <cfRule type="cellIs" dxfId="20" priority="22" stopIfTrue="1" operator="equal">
      <formula>"？"</formula>
    </cfRule>
  </conditionalFormatting>
  <conditionalFormatting sqref="J7">
    <cfRule type="cellIs" dxfId="19" priority="21" stopIfTrue="1" operator="equal">
      <formula>"？"</formula>
    </cfRule>
  </conditionalFormatting>
  <conditionalFormatting sqref="AG14:AG15">
    <cfRule type="cellIs" dxfId="18" priority="20" stopIfTrue="1" operator="equal">
      <formula>"？"</formula>
    </cfRule>
  </conditionalFormatting>
  <conditionalFormatting sqref="S9">
    <cfRule type="cellIs" dxfId="17" priority="19" stopIfTrue="1" operator="equal">
      <formula>"未達"</formula>
    </cfRule>
  </conditionalFormatting>
  <conditionalFormatting sqref="S11">
    <cfRule type="cellIs" dxfId="16" priority="18" stopIfTrue="1" operator="equal">
      <formula>"未達"</formula>
    </cfRule>
  </conditionalFormatting>
  <conditionalFormatting sqref="S13">
    <cfRule type="cellIs" dxfId="15" priority="17" stopIfTrue="1" operator="equal">
      <formula>"未達"</formula>
    </cfRule>
  </conditionalFormatting>
  <conditionalFormatting sqref="S17">
    <cfRule type="cellIs" dxfId="14" priority="16" stopIfTrue="1" operator="equal">
      <formula>"未達"</formula>
    </cfRule>
  </conditionalFormatting>
  <conditionalFormatting sqref="S19">
    <cfRule type="cellIs" dxfId="13" priority="15" stopIfTrue="1" operator="equal">
      <formula>"未達"</formula>
    </cfRule>
  </conditionalFormatting>
  <conditionalFormatting sqref="S25">
    <cfRule type="cellIs" dxfId="12" priority="14" stopIfTrue="1" operator="equal">
      <formula>"未達"</formula>
    </cfRule>
  </conditionalFormatting>
  <conditionalFormatting sqref="S48">
    <cfRule type="cellIs" dxfId="11" priority="13" stopIfTrue="1" operator="equal">
      <formula>"未達"</formula>
    </cfRule>
  </conditionalFormatting>
  <conditionalFormatting sqref="S64">
    <cfRule type="cellIs" dxfId="10" priority="12" stopIfTrue="1" operator="equal">
      <formula>"未達"</formula>
    </cfRule>
  </conditionalFormatting>
  <conditionalFormatting sqref="AP11">
    <cfRule type="cellIs" dxfId="9" priority="11" stopIfTrue="1" operator="equal">
      <formula>"未達"</formula>
    </cfRule>
  </conditionalFormatting>
  <conditionalFormatting sqref="AP22">
    <cfRule type="cellIs" dxfId="8" priority="9" stopIfTrue="1" operator="equal">
      <formula>"未達"</formula>
    </cfRule>
  </conditionalFormatting>
  <conditionalFormatting sqref="AP30">
    <cfRule type="cellIs" dxfId="7" priority="8" stopIfTrue="1" operator="equal">
      <formula>"未達"</formula>
    </cfRule>
  </conditionalFormatting>
  <conditionalFormatting sqref="AP36">
    <cfRule type="cellIs" dxfId="6" priority="7" stopIfTrue="1" operator="equal">
      <formula>"未達"</formula>
    </cfRule>
  </conditionalFormatting>
  <conditionalFormatting sqref="AP38">
    <cfRule type="cellIs" dxfId="5" priority="6" stopIfTrue="1" operator="equal">
      <formula>"未達"</formula>
    </cfRule>
  </conditionalFormatting>
  <conditionalFormatting sqref="AP41">
    <cfRule type="cellIs" dxfId="4" priority="5" stopIfTrue="1" operator="equal">
      <formula>"未達"</formula>
    </cfRule>
  </conditionalFormatting>
  <conditionalFormatting sqref="AO32">
    <cfRule type="cellIs" dxfId="3" priority="4" stopIfTrue="1" operator="equal">
      <formula>0</formula>
    </cfRule>
  </conditionalFormatting>
  <conditionalFormatting sqref="AO33">
    <cfRule type="cellIs" dxfId="2" priority="3" stopIfTrue="1" operator="equal">
      <formula>0</formula>
    </cfRule>
  </conditionalFormatting>
  <conditionalFormatting sqref="R15">
    <cfRule type="cellIs" dxfId="1" priority="2" stopIfTrue="1" operator="equal">
      <formula>0</formula>
    </cfRule>
  </conditionalFormatting>
  <conditionalFormatting sqref="AP18">
    <cfRule type="cellIs" dxfId="0" priority="1" stopIfTrue="1" operator="equal">
      <formula>"未達"</formula>
    </cfRule>
  </conditionalFormatting>
  <dataValidations count="1">
    <dataValidation type="list" allowBlank="1" showInputMessage="1" showErrorMessage="1" sqref="AF32 AG43:AG49 AF41:AF59 AF25:AF29 AF34:AF39 AF6:AF23 I6:I65">
      <formula1>"　,A,B,C,N"</formula1>
    </dataValidation>
  </dataValidations>
  <printOptions horizontalCentered="1" verticalCentered="1"/>
  <pageMargins left="0.16" right="0.15748031496062992" top="0.32" bottom="0.19685039370078741" header="0.31496062992125984" footer="0.19685039370078741"/>
  <pageSetup paperSize="9" scale="40" orientation="landscape" horizontalDpi="300" verticalDpi="300" r:id="rId1"/>
  <headerFooter alignWithMargins="0"/>
  <rowBreaks count="1" manualBreakCount="1">
    <brk id="69"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1"/>
  <sheetViews>
    <sheetView zoomScale="70" zoomScaleNormal="70" zoomScaleSheetLayoutView="55" workbookViewId="0">
      <pane ySplit="4" topLeftCell="A38" activePane="bottomLeft" state="frozen"/>
      <selection pane="bottomLeft" activeCell="J50" sqref="J50"/>
    </sheetView>
  </sheetViews>
  <sheetFormatPr defaultRowHeight="13.5" x14ac:dyDescent="0.15"/>
  <cols>
    <col min="1" max="3" width="9" style="1"/>
    <col min="4" max="4" width="26.625" style="1" customWidth="1"/>
    <col min="5" max="5" width="44" style="1" hidden="1" customWidth="1"/>
    <col min="6" max="6" width="42.75" style="250" bestFit="1" customWidth="1"/>
    <col min="7" max="7" width="26.5" style="250" customWidth="1"/>
    <col min="8" max="254" width="9" style="1"/>
    <col min="255" max="255" width="26.625" style="1" customWidth="1"/>
    <col min="256" max="256" width="0" style="1" hidden="1" customWidth="1"/>
    <col min="257" max="257" width="42.75" style="1" bestFit="1" customWidth="1"/>
    <col min="258" max="263" width="8.5" style="1" customWidth="1"/>
    <col min="264" max="510" width="9" style="1"/>
    <col min="511" max="511" width="26.625" style="1" customWidth="1"/>
    <col min="512" max="512" width="0" style="1" hidden="1" customWidth="1"/>
    <col min="513" max="513" width="42.75" style="1" bestFit="1" customWidth="1"/>
    <col min="514" max="519" width="8.5" style="1" customWidth="1"/>
    <col min="520" max="766" width="9" style="1"/>
    <col min="767" max="767" width="26.625" style="1" customWidth="1"/>
    <col min="768" max="768" width="0" style="1" hidden="1" customWidth="1"/>
    <col min="769" max="769" width="42.75" style="1" bestFit="1" customWidth="1"/>
    <col min="770" max="775" width="8.5" style="1" customWidth="1"/>
    <col min="776" max="1022" width="9" style="1"/>
    <col min="1023" max="1023" width="26.625" style="1" customWidth="1"/>
    <col min="1024" max="1024" width="0" style="1" hidden="1" customWidth="1"/>
    <col min="1025" max="1025" width="42.75" style="1" bestFit="1" customWidth="1"/>
    <col min="1026" max="1031" width="8.5" style="1" customWidth="1"/>
    <col min="1032" max="1278" width="9" style="1"/>
    <col min="1279" max="1279" width="26.625" style="1" customWidth="1"/>
    <col min="1280" max="1280" width="0" style="1" hidden="1" customWidth="1"/>
    <col min="1281" max="1281" width="42.75" style="1" bestFit="1" customWidth="1"/>
    <col min="1282" max="1287" width="8.5" style="1" customWidth="1"/>
    <col min="1288" max="1534" width="9" style="1"/>
    <col min="1535" max="1535" width="26.625" style="1" customWidth="1"/>
    <col min="1536" max="1536" width="0" style="1" hidden="1" customWidth="1"/>
    <col min="1537" max="1537" width="42.75" style="1" bestFit="1" customWidth="1"/>
    <col min="1538" max="1543" width="8.5" style="1" customWidth="1"/>
    <col min="1544" max="1790" width="9" style="1"/>
    <col min="1791" max="1791" width="26.625" style="1" customWidth="1"/>
    <col min="1792" max="1792" width="0" style="1" hidden="1" customWidth="1"/>
    <col min="1793" max="1793" width="42.75" style="1" bestFit="1" customWidth="1"/>
    <col min="1794" max="1799" width="8.5" style="1" customWidth="1"/>
    <col min="1800" max="2046" width="9" style="1"/>
    <col min="2047" max="2047" width="26.625" style="1" customWidth="1"/>
    <col min="2048" max="2048" width="0" style="1" hidden="1" customWidth="1"/>
    <col min="2049" max="2049" width="42.75" style="1" bestFit="1" customWidth="1"/>
    <col min="2050" max="2055" width="8.5" style="1" customWidth="1"/>
    <col min="2056" max="2302" width="9" style="1"/>
    <col min="2303" max="2303" width="26.625" style="1" customWidth="1"/>
    <col min="2304" max="2304" width="0" style="1" hidden="1" customWidth="1"/>
    <col min="2305" max="2305" width="42.75" style="1" bestFit="1" customWidth="1"/>
    <col min="2306" max="2311" width="8.5" style="1" customWidth="1"/>
    <col min="2312" max="2558" width="9" style="1"/>
    <col min="2559" max="2559" width="26.625" style="1" customWidth="1"/>
    <col min="2560" max="2560" width="0" style="1" hidden="1" customWidth="1"/>
    <col min="2561" max="2561" width="42.75" style="1" bestFit="1" customWidth="1"/>
    <col min="2562" max="2567" width="8.5" style="1" customWidth="1"/>
    <col min="2568" max="2814" width="9" style="1"/>
    <col min="2815" max="2815" width="26.625" style="1" customWidth="1"/>
    <col min="2816" max="2816" width="0" style="1" hidden="1" customWidth="1"/>
    <col min="2817" max="2817" width="42.75" style="1" bestFit="1" customWidth="1"/>
    <col min="2818" max="2823" width="8.5" style="1" customWidth="1"/>
    <col min="2824" max="3070" width="9" style="1"/>
    <col min="3071" max="3071" width="26.625" style="1" customWidth="1"/>
    <col min="3072" max="3072" width="0" style="1" hidden="1" customWidth="1"/>
    <col min="3073" max="3073" width="42.75" style="1" bestFit="1" customWidth="1"/>
    <col min="3074" max="3079" width="8.5" style="1" customWidth="1"/>
    <col min="3080" max="3326" width="9" style="1"/>
    <col min="3327" max="3327" width="26.625" style="1" customWidth="1"/>
    <col min="3328" max="3328" width="0" style="1" hidden="1" customWidth="1"/>
    <col min="3329" max="3329" width="42.75" style="1" bestFit="1" customWidth="1"/>
    <col min="3330" max="3335" width="8.5" style="1" customWidth="1"/>
    <col min="3336" max="3582" width="9" style="1"/>
    <col min="3583" max="3583" width="26.625" style="1" customWidth="1"/>
    <col min="3584" max="3584" width="0" style="1" hidden="1" customWidth="1"/>
    <col min="3585" max="3585" width="42.75" style="1" bestFit="1" customWidth="1"/>
    <col min="3586" max="3591" width="8.5" style="1" customWidth="1"/>
    <col min="3592" max="3838" width="9" style="1"/>
    <col min="3839" max="3839" width="26.625" style="1" customWidth="1"/>
    <col min="3840" max="3840" width="0" style="1" hidden="1" customWidth="1"/>
    <col min="3841" max="3841" width="42.75" style="1" bestFit="1" customWidth="1"/>
    <col min="3842" max="3847" width="8.5" style="1" customWidth="1"/>
    <col min="3848" max="4094" width="9" style="1"/>
    <col min="4095" max="4095" width="26.625" style="1" customWidth="1"/>
    <col min="4096" max="4096" width="0" style="1" hidden="1" customWidth="1"/>
    <col min="4097" max="4097" width="42.75" style="1" bestFit="1" customWidth="1"/>
    <col min="4098" max="4103" width="8.5" style="1" customWidth="1"/>
    <col min="4104" max="4350" width="9" style="1"/>
    <col min="4351" max="4351" width="26.625" style="1" customWidth="1"/>
    <col min="4352" max="4352" width="0" style="1" hidden="1" customWidth="1"/>
    <col min="4353" max="4353" width="42.75" style="1" bestFit="1" customWidth="1"/>
    <col min="4354" max="4359" width="8.5" style="1" customWidth="1"/>
    <col min="4360" max="4606" width="9" style="1"/>
    <col min="4607" max="4607" width="26.625" style="1" customWidth="1"/>
    <col min="4608" max="4608" width="0" style="1" hidden="1" customWidth="1"/>
    <col min="4609" max="4609" width="42.75" style="1" bestFit="1" customWidth="1"/>
    <col min="4610" max="4615" width="8.5" style="1" customWidth="1"/>
    <col min="4616" max="4862" width="9" style="1"/>
    <col min="4863" max="4863" width="26.625" style="1" customWidth="1"/>
    <col min="4864" max="4864" width="0" style="1" hidden="1" customWidth="1"/>
    <col min="4865" max="4865" width="42.75" style="1" bestFit="1" customWidth="1"/>
    <col min="4866" max="4871" width="8.5" style="1" customWidth="1"/>
    <col min="4872" max="5118" width="9" style="1"/>
    <col min="5119" max="5119" width="26.625" style="1" customWidth="1"/>
    <col min="5120" max="5120" width="0" style="1" hidden="1" customWidth="1"/>
    <col min="5121" max="5121" width="42.75" style="1" bestFit="1" customWidth="1"/>
    <col min="5122" max="5127" width="8.5" style="1" customWidth="1"/>
    <col min="5128" max="5374" width="9" style="1"/>
    <col min="5375" max="5375" width="26.625" style="1" customWidth="1"/>
    <col min="5376" max="5376" width="0" style="1" hidden="1" customWidth="1"/>
    <col min="5377" max="5377" width="42.75" style="1" bestFit="1" customWidth="1"/>
    <col min="5378" max="5383" width="8.5" style="1" customWidth="1"/>
    <col min="5384" max="5630" width="9" style="1"/>
    <col min="5631" max="5631" width="26.625" style="1" customWidth="1"/>
    <col min="5632" max="5632" width="0" style="1" hidden="1" customWidth="1"/>
    <col min="5633" max="5633" width="42.75" style="1" bestFit="1" customWidth="1"/>
    <col min="5634" max="5639" width="8.5" style="1" customWidth="1"/>
    <col min="5640" max="5886" width="9" style="1"/>
    <col min="5887" max="5887" width="26.625" style="1" customWidth="1"/>
    <col min="5888" max="5888" width="0" style="1" hidden="1" customWidth="1"/>
    <col min="5889" max="5889" width="42.75" style="1" bestFit="1" customWidth="1"/>
    <col min="5890" max="5895" width="8.5" style="1" customWidth="1"/>
    <col min="5896" max="6142" width="9" style="1"/>
    <col min="6143" max="6143" width="26.625" style="1" customWidth="1"/>
    <col min="6144" max="6144" width="0" style="1" hidden="1" customWidth="1"/>
    <col min="6145" max="6145" width="42.75" style="1" bestFit="1" customWidth="1"/>
    <col min="6146" max="6151" width="8.5" style="1" customWidth="1"/>
    <col min="6152" max="6398" width="9" style="1"/>
    <col min="6399" max="6399" width="26.625" style="1" customWidth="1"/>
    <col min="6400" max="6400" width="0" style="1" hidden="1" customWidth="1"/>
    <col min="6401" max="6401" width="42.75" style="1" bestFit="1" customWidth="1"/>
    <col min="6402" max="6407" width="8.5" style="1" customWidth="1"/>
    <col min="6408" max="6654" width="9" style="1"/>
    <col min="6655" max="6655" width="26.625" style="1" customWidth="1"/>
    <col min="6656" max="6656" width="0" style="1" hidden="1" customWidth="1"/>
    <col min="6657" max="6657" width="42.75" style="1" bestFit="1" customWidth="1"/>
    <col min="6658" max="6663" width="8.5" style="1" customWidth="1"/>
    <col min="6664" max="6910" width="9" style="1"/>
    <col min="6911" max="6911" width="26.625" style="1" customWidth="1"/>
    <col min="6912" max="6912" width="0" style="1" hidden="1" customWidth="1"/>
    <col min="6913" max="6913" width="42.75" style="1" bestFit="1" customWidth="1"/>
    <col min="6914" max="6919" width="8.5" style="1" customWidth="1"/>
    <col min="6920" max="7166" width="9" style="1"/>
    <col min="7167" max="7167" width="26.625" style="1" customWidth="1"/>
    <col min="7168" max="7168" width="0" style="1" hidden="1" customWidth="1"/>
    <col min="7169" max="7169" width="42.75" style="1" bestFit="1" customWidth="1"/>
    <col min="7170" max="7175" width="8.5" style="1" customWidth="1"/>
    <col min="7176" max="7422" width="9" style="1"/>
    <col min="7423" max="7423" width="26.625" style="1" customWidth="1"/>
    <col min="7424" max="7424" width="0" style="1" hidden="1" customWidth="1"/>
    <col min="7425" max="7425" width="42.75" style="1" bestFit="1" customWidth="1"/>
    <col min="7426" max="7431" width="8.5" style="1" customWidth="1"/>
    <col min="7432" max="7678" width="9" style="1"/>
    <col min="7679" max="7679" width="26.625" style="1" customWidth="1"/>
    <col min="7680" max="7680" width="0" style="1" hidden="1" customWidth="1"/>
    <col min="7681" max="7681" width="42.75" style="1" bestFit="1" customWidth="1"/>
    <col min="7682" max="7687" width="8.5" style="1" customWidth="1"/>
    <col min="7688" max="7934" width="9" style="1"/>
    <col min="7935" max="7935" width="26.625" style="1" customWidth="1"/>
    <col min="7936" max="7936" width="0" style="1" hidden="1" customWidth="1"/>
    <col min="7937" max="7937" width="42.75" style="1" bestFit="1" customWidth="1"/>
    <col min="7938" max="7943" width="8.5" style="1" customWidth="1"/>
    <col min="7944" max="8190" width="9" style="1"/>
    <col min="8191" max="8191" width="26.625" style="1" customWidth="1"/>
    <col min="8192" max="8192" width="0" style="1" hidden="1" customWidth="1"/>
    <col min="8193" max="8193" width="42.75" style="1" bestFit="1" customWidth="1"/>
    <col min="8194" max="8199" width="8.5" style="1" customWidth="1"/>
    <col min="8200" max="8446" width="9" style="1"/>
    <col min="8447" max="8447" width="26.625" style="1" customWidth="1"/>
    <col min="8448" max="8448" width="0" style="1" hidden="1" customWidth="1"/>
    <col min="8449" max="8449" width="42.75" style="1" bestFit="1" customWidth="1"/>
    <col min="8450" max="8455" width="8.5" style="1" customWidth="1"/>
    <col min="8456" max="8702" width="9" style="1"/>
    <col min="8703" max="8703" width="26.625" style="1" customWidth="1"/>
    <col min="8704" max="8704" width="0" style="1" hidden="1" customWidth="1"/>
    <col min="8705" max="8705" width="42.75" style="1" bestFit="1" customWidth="1"/>
    <col min="8706" max="8711" width="8.5" style="1" customWidth="1"/>
    <col min="8712" max="8958" width="9" style="1"/>
    <col min="8959" max="8959" width="26.625" style="1" customWidth="1"/>
    <col min="8960" max="8960" width="0" style="1" hidden="1" customWidth="1"/>
    <col min="8961" max="8961" width="42.75" style="1" bestFit="1" customWidth="1"/>
    <col min="8962" max="8967" width="8.5" style="1" customWidth="1"/>
    <col min="8968" max="9214" width="9" style="1"/>
    <col min="9215" max="9215" width="26.625" style="1" customWidth="1"/>
    <col min="9216" max="9216" width="0" style="1" hidden="1" customWidth="1"/>
    <col min="9217" max="9217" width="42.75" style="1" bestFit="1" customWidth="1"/>
    <col min="9218" max="9223" width="8.5" style="1" customWidth="1"/>
    <col min="9224" max="9470" width="9" style="1"/>
    <col min="9471" max="9471" width="26.625" style="1" customWidth="1"/>
    <col min="9472" max="9472" width="0" style="1" hidden="1" customWidth="1"/>
    <col min="9473" max="9473" width="42.75" style="1" bestFit="1" customWidth="1"/>
    <col min="9474" max="9479" width="8.5" style="1" customWidth="1"/>
    <col min="9480" max="9726" width="9" style="1"/>
    <col min="9727" max="9727" width="26.625" style="1" customWidth="1"/>
    <col min="9728" max="9728" width="0" style="1" hidden="1" customWidth="1"/>
    <col min="9729" max="9729" width="42.75" style="1" bestFit="1" customWidth="1"/>
    <col min="9730" max="9735" width="8.5" style="1" customWidth="1"/>
    <col min="9736" max="9982" width="9" style="1"/>
    <col min="9983" max="9983" width="26.625" style="1" customWidth="1"/>
    <col min="9984" max="9984" width="0" style="1" hidden="1" customWidth="1"/>
    <col min="9985" max="9985" width="42.75" style="1" bestFit="1" customWidth="1"/>
    <col min="9986" max="9991" width="8.5" style="1" customWidth="1"/>
    <col min="9992" max="10238" width="9" style="1"/>
    <col min="10239" max="10239" width="26.625" style="1" customWidth="1"/>
    <col min="10240" max="10240" width="0" style="1" hidden="1" customWidth="1"/>
    <col min="10241" max="10241" width="42.75" style="1" bestFit="1" customWidth="1"/>
    <col min="10242" max="10247" width="8.5" style="1" customWidth="1"/>
    <col min="10248" max="10494" width="9" style="1"/>
    <col min="10495" max="10495" width="26.625" style="1" customWidth="1"/>
    <col min="10496" max="10496" width="0" style="1" hidden="1" customWidth="1"/>
    <col min="10497" max="10497" width="42.75" style="1" bestFit="1" customWidth="1"/>
    <col min="10498" max="10503" width="8.5" style="1" customWidth="1"/>
    <col min="10504" max="10750" width="9" style="1"/>
    <col min="10751" max="10751" width="26.625" style="1" customWidth="1"/>
    <col min="10752" max="10752" width="0" style="1" hidden="1" customWidth="1"/>
    <col min="10753" max="10753" width="42.75" style="1" bestFit="1" customWidth="1"/>
    <col min="10754" max="10759" width="8.5" style="1" customWidth="1"/>
    <col min="10760" max="11006" width="9" style="1"/>
    <col min="11007" max="11007" width="26.625" style="1" customWidth="1"/>
    <col min="11008" max="11008" width="0" style="1" hidden="1" customWidth="1"/>
    <col min="11009" max="11009" width="42.75" style="1" bestFit="1" customWidth="1"/>
    <col min="11010" max="11015" width="8.5" style="1" customWidth="1"/>
    <col min="11016" max="11262" width="9" style="1"/>
    <col min="11263" max="11263" width="26.625" style="1" customWidth="1"/>
    <col min="11264" max="11264" width="0" style="1" hidden="1" customWidth="1"/>
    <col min="11265" max="11265" width="42.75" style="1" bestFit="1" customWidth="1"/>
    <col min="11266" max="11271" width="8.5" style="1" customWidth="1"/>
    <col min="11272" max="11518" width="9" style="1"/>
    <col min="11519" max="11519" width="26.625" style="1" customWidth="1"/>
    <col min="11520" max="11520" width="0" style="1" hidden="1" customWidth="1"/>
    <col min="11521" max="11521" width="42.75" style="1" bestFit="1" customWidth="1"/>
    <col min="11522" max="11527" width="8.5" style="1" customWidth="1"/>
    <col min="11528" max="11774" width="9" style="1"/>
    <col min="11775" max="11775" width="26.625" style="1" customWidth="1"/>
    <col min="11776" max="11776" width="0" style="1" hidden="1" customWidth="1"/>
    <col min="11777" max="11777" width="42.75" style="1" bestFit="1" customWidth="1"/>
    <col min="11778" max="11783" width="8.5" style="1" customWidth="1"/>
    <col min="11784" max="12030" width="9" style="1"/>
    <col min="12031" max="12031" width="26.625" style="1" customWidth="1"/>
    <col min="12032" max="12032" width="0" style="1" hidden="1" customWidth="1"/>
    <col min="12033" max="12033" width="42.75" style="1" bestFit="1" customWidth="1"/>
    <col min="12034" max="12039" width="8.5" style="1" customWidth="1"/>
    <col min="12040" max="12286" width="9" style="1"/>
    <col min="12287" max="12287" width="26.625" style="1" customWidth="1"/>
    <col min="12288" max="12288" width="0" style="1" hidden="1" customWidth="1"/>
    <col min="12289" max="12289" width="42.75" style="1" bestFit="1" customWidth="1"/>
    <col min="12290" max="12295" width="8.5" style="1" customWidth="1"/>
    <col min="12296" max="12542" width="9" style="1"/>
    <col min="12543" max="12543" width="26.625" style="1" customWidth="1"/>
    <col min="12544" max="12544" width="0" style="1" hidden="1" customWidth="1"/>
    <col min="12545" max="12545" width="42.75" style="1" bestFit="1" customWidth="1"/>
    <col min="12546" max="12551" width="8.5" style="1" customWidth="1"/>
    <col min="12552" max="12798" width="9" style="1"/>
    <col min="12799" max="12799" width="26.625" style="1" customWidth="1"/>
    <col min="12800" max="12800" width="0" style="1" hidden="1" customWidth="1"/>
    <col min="12801" max="12801" width="42.75" style="1" bestFit="1" customWidth="1"/>
    <col min="12802" max="12807" width="8.5" style="1" customWidth="1"/>
    <col min="12808" max="13054" width="9" style="1"/>
    <col min="13055" max="13055" width="26.625" style="1" customWidth="1"/>
    <col min="13056" max="13056" width="0" style="1" hidden="1" customWidth="1"/>
    <col min="13057" max="13057" width="42.75" style="1" bestFit="1" customWidth="1"/>
    <col min="13058" max="13063" width="8.5" style="1" customWidth="1"/>
    <col min="13064" max="13310" width="9" style="1"/>
    <col min="13311" max="13311" width="26.625" style="1" customWidth="1"/>
    <col min="13312" max="13312" width="0" style="1" hidden="1" customWidth="1"/>
    <col min="13313" max="13313" width="42.75" style="1" bestFit="1" customWidth="1"/>
    <col min="13314" max="13319" width="8.5" style="1" customWidth="1"/>
    <col min="13320" max="13566" width="9" style="1"/>
    <col min="13567" max="13567" width="26.625" style="1" customWidth="1"/>
    <col min="13568" max="13568" width="0" style="1" hidden="1" customWidth="1"/>
    <col min="13569" max="13569" width="42.75" style="1" bestFit="1" customWidth="1"/>
    <col min="13570" max="13575" width="8.5" style="1" customWidth="1"/>
    <col min="13576" max="13822" width="9" style="1"/>
    <col min="13823" max="13823" width="26.625" style="1" customWidth="1"/>
    <col min="13824" max="13824" width="0" style="1" hidden="1" customWidth="1"/>
    <col min="13825" max="13825" width="42.75" style="1" bestFit="1" customWidth="1"/>
    <col min="13826" max="13831" width="8.5" style="1" customWidth="1"/>
    <col min="13832" max="14078" width="9" style="1"/>
    <col min="14079" max="14079" width="26.625" style="1" customWidth="1"/>
    <col min="14080" max="14080" width="0" style="1" hidden="1" customWidth="1"/>
    <col min="14081" max="14081" width="42.75" style="1" bestFit="1" customWidth="1"/>
    <col min="14082" max="14087" width="8.5" style="1" customWidth="1"/>
    <col min="14088" max="14334" width="9" style="1"/>
    <col min="14335" max="14335" width="26.625" style="1" customWidth="1"/>
    <col min="14336" max="14336" width="0" style="1" hidden="1" customWidth="1"/>
    <col min="14337" max="14337" width="42.75" style="1" bestFit="1" customWidth="1"/>
    <col min="14338" max="14343" width="8.5" style="1" customWidth="1"/>
    <col min="14344" max="14590" width="9" style="1"/>
    <col min="14591" max="14591" width="26.625" style="1" customWidth="1"/>
    <col min="14592" max="14592" width="0" style="1" hidden="1" customWidth="1"/>
    <col min="14593" max="14593" width="42.75" style="1" bestFit="1" customWidth="1"/>
    <col min="14594" max="14599" width="8.5" style="1" customWidth="1"/>
    <col min="14600" max="14846" width="9" style="1"/>
    <col min="14847" max="14847" width="26.625" style="1" customWidth="1"/>
    <col min="14848" max="14848" width="0" style="1" hidden="1" customWidth="1"/>
    <col min="14849" max="14849" width="42.75" style="1" bestFit="1" customWidth="1"/>
    <col min="14850" max="14855" width="8.5" style="1" customWidth="1"/>
    <col min="14856" max="15102" width="9" style="1"/>
    <col min="15103" max="15103" width="26.625" style="1" customWidth="1"/>
    <col min="15104" max="15104" width="0" style="1" hidden="1" customWidth="1"/>
    <col min="15105" max="15105" width="42.75" style="1" bestFit="1" customWidth="1"/>
    <col min="15106" max="15111" width="8.5" style="1" customWidth="1"/>
    <col min="15112" max="15358" width="9" style="1"/>
    <col min="15359" max="15359" width="26.625" style="1" customWidth="1"/>
    <col min="15360" max="15360" width="0" style="1" hidden="1" customWidth="1"/>
    <col min="15361" max="15361" width="42.75" style="1" bestFit="1" customWidth="1"/>
    <col min="15362" max="15367" width="8.5" style="1" customWidth="1"/>
    <col min="15368" max="15614" width="9" style="1"/>
    <col min="15615" max="15615" width="26.625" style="1" customWidth="1"/>
    <col min="15616" max="15616" width="0" style="1" hidden="1" customWidth="1"/>
    <col min="15617" max="15617" width="42.75" style="1" bestFit="1" customWidth="1"/>
    <col min="15618" max="15623" width="8.5" style="1" customWidth="1"/>
    <col min="15624" max="15870" width="9" style="1"/>
    <col min="15871" max="15871" width="26.625" style="1" customWidth="1"/>
    <col min="15872" max="15872" width="0" style="1" hidden="1" customWidth="1"/>
    <col min="15873" max="15873" width="42.75" style="1" bestFit="1" customWidth="1"/>
    <col min="15874" max="15879" width="8.5" style="1" customWidth="1"/>
    <col min="15880" max="16126" width="9" style="1"/>
    <col min="16127" max="16127" width="26.625" style="1" customWidth="1"/>
    <col min="16128" max="16128" width="0" style="1" hidden="1" customWidth="1"/>
    <col min="16129" max="16129" width="42.75" style="1" bestFit="1" customWidth="1"/>
    <col min="16130" max="16135" width="8.5" style="1" customWidth="1"/>
    <col min="16136" max="16384" width="9" style="1"/>
  </cols>
  <sheetData>
    <row r="1" spans="1:13" s="347" customFormat="1" ht="45.75" customHeight="1" x14ac:dyDescent="0.15">
      <c r="A1" s="610" t="s">
        <v>508</v>
      </c>
      <c r="B1" s="610"/>
      <c r="C1" s="610"/>
      <c r="D1" s="610"/>
      <c r="E1" s="610"/>
      <c r="F1" s="610"/>
      <c r="G1" s="468"/>
    </row>
    <row r="2" spans="1:13" s="347" customFormat="1" ht="24.75" customHeight="1" x14ac:dyDescent="0.15">
      <c r="A2" s="611" t="s">
        <v>161</v>
      </c>
      <c r="B2" s="612"/>
      <c r="C2" s="613"/>
      <c r="D2" s="620" t="s">
        <v>162</v>
      </c>
      <c r="E2" s="620" t="s">
        <v>509</v>
      </c>
      <c r="F2" s="620" t="s">
        <v>163</v>
      </c>
      <c r="G2" s="607" t="s">
        <v>629</v>
      </c>
      <c r="K2" s="348"/>
      <c r="L2" s="348"/>
      <c r="M2" s="348"/>
    </row>
    <row r="3" spans="1:13" s="347" customFormat="1" ht="24.75" customHeight="1" x14ac:dyDescent="0.15">
      <c r="A3" s="614"/>
      <c r="B3" s="615"/>
      <c r="C3" s="616"/>
      <c r="D3" s="608"/>
      <c r="E3" s="608"/>
      <c r="F3" s="608"/>
      <c r="G3" s="608"/>
      <c r="K3" s="348"/>
      <c r="L3" s="348"/>
      <c r="M3" s="348"/>
    </row>
    <row r="4" spans="1:13" s="347" customFormat="1" ht="27" customHeight="1" x14ac:dyDescent="0.15">
      <c r="A4" s="617"/>
      <c r="B4" s="618"/>
      <c r="C4" s="619"/>
      <c r="D4" s="609"/>
      <c r="E4" s="609"/>
      <c r="F4" s="609"/>
      <c r="G4" s="609"/>
    </row>
    <row r="5" spans="1:13" s="353" customFormat="1" ht="36" customHeight="1" x14ac:dyDescent="0.15">
      <c r="A5" s="621" t="s">
        <v>166</v>
      </c>
      <c r="B5" s="622"/>
      <c r="C5" s="627" t="s">
        <v>167</v>
      </c>
      <c r="D5" s="352" t="s">
        <v>164</v>
      </c>
      <c r="E5" s="469" t="s">
        <v>510</v>
      </c>
      <c r="F5" s="360" t="s">
        <v>511</v>
      </c>
      <c r="G5" s="352" t="s">
        <v>512</v>
      </c>
    </row>
    <row r="6" spans="1:13" s="353" customFormat="1" ht="36" customHeight="1" x14ac:dyDescent="0.15">
      <c r="A6" s="623"/>
      <c r="B6" s="624"/>
      <c r="C6" s="628"/>
      <c r="D6" s="352" t="s">
        <v>164</v>
      </c>
      <c r="E6" s="469" t="s">
        <v>510</v>
      </c>
      <c r="F6" s="360" t="s">
        <v>513</v>
      </c>
      <c r="G6" s="352" t="s">
        <v>512</v>
      </c>
    </row>
    <row r="7" spans="1:13" s="353" customFormat="1" ht="36" customHeight="1" x14ac:dyDescent="0.15">
      <c r="A7" s="623"/>
      <c r="B7" s="624"/>
      <c r="C7" s="628"/>
      <c r="D7" s="352" t="s">
        <v>164</v>
      </c>
      <c r="E7" s="469" t="s">
        <v>510</v>
      </c>
      <c r="F7" s="360" t="s">
        <v>514</v>
      </c>
      <c r="G7" s="352" t="s">
        <v>512</v>
      </c>
    </row>
    <row r="8" spans="1:13" s="353" customFormat="1" ht="36" customHeight="1" x14ac:dyDescent="0.15">
      <c r="A8" s="623"/>
      <c r="B8" s="624"/>
      <c r="C8" s="628"/>
      <c r="D8" s="352" t="s">
        <v>164</v>
      </c>
      <c r="E8" s="469" t="s">
        <v>510</v>
      </c>
      <c r="F8" s="360" t="s">
        <v>515</v>
      </c>
      <c r="G8" s="352" t="s">
        <v>512</v>
      </c>
    </row>
    <row r="9" spans="1:13" s="353" customFormat="1" ht="36" customHeight="1" x14ac:dyDescent="0.15">
      <c r="A9" s="623"/>
      <c r="B9" s="624"/>
      <c r="C9" s="628"/>
      <c r="D9" s="352" t="s">
        <v>164</v>
      </c>
      <c r="E9" s="469" t="s">
        <v>510</v>
      </c>
      <c r="F9" s="360" t="s">
        <v>516</v>
      </c>
      <c r="G9" s="352" t="s">
        <v>512</v>
      </c>
    </row>
    <row r="10" spans="1:13" s="353" customFormat="1" ht="36" customHeight="1" x14ac:dyDescent="0.15">
      <c r="A10" s="623"/>
      <c r="B10" s="624"/>
      <c r="C10" s="628"/>
      <c r="D10" s="352" t="s">
        <v>164</v>
      </c>
      <c r="E10" s="469" t="s">
        <v>510</v>
      </c>
      <c r="F10" s="360" t="s">
        <v>517</v>
      </c>
      <c r="G10" s="352" t="s">
        <v>512</v>
      </c>
    </row>
    <row r="11" spans="1:13" s="353" customFormat="1" ht="36" customHeight="1" x14ac:dyDescent="0.15">
      <c r="A11" s="623"/>
      <c r="B11" s="624"/>
      <c r="C11" s="628"/>
      <c r="D11" s="352" t="s">
        <v>164</v>
      </c>
      <c r="E11" s="469" t="s">
        <v>510</v>
      </c>
      <c r="F11" s="360" t="s">
        <v>518</v>
      </c>
      <c r="G11" s="352" t="s">
        <v>512</v>
      </c>
    </row>
    <row r="12" spans="1:13" s="353" customFormat="1" ht="36" customHeight="1" x14ac:dyDescent="0.15">
      <c r="A12" s="623"/>
      <c r="B12" s="624"/>
      <c r="C12" s="628"/>
      <c r="D12" s="352" t="s">
        <v>164</v>
      </c>
      <c r="E12" s="469" t="s">
        <v>510</v>
      </c>
      <c r="F12" s="360" t="s">
        <v>519</v>
      </c>
      <c r="G12" s="352" t="s">
        <v>512</v>
      </c>
    </row>
    <row r="13" spans="1:13" s="353" customFormat="1" ht="36" customHeight="1" x14ac:dyDescent="0.15">
      <c r="A13" s="623"/>
      <c r="B13" s="624"/>
      <c r="C13" s="628"/>
      <c r="D13" s="352" t="s">
        <v>164</v>
      </c>
      <c r="E13" s="469" t="s">
        <v>510</v>
      </c>
      <c r="F13" s="360" t="s">
        <v>520</v>
      </c>
      <c r="G13" s="351"/>
    </row>
    <row r="14" spans="1:13" s="61" customFormat="1" ht="36" customHeight="1" x14ac:dyDescent="0.15">
      <c r="A14" s="623"/>
      <c r="B14" s="624"/>
      <c r="C14" s="628"/>
      <c r="D14" s="349" t="s">
        <v>164</v>
      </c>
      <c r="E14" s="354" t="s">
        <v>170</v>
      </c>
      <c r="F14" s="360" t="s">
        <v>521</v>
      </c>
      <c r="G14" s="352" t="s">
        <v>168</v>
      </c>
    </row>
    <row r="15" spans="1:13" s="61" customFormat="1" ht="36" customHeight="1" x14ac:dyDescent="0.15">
      <c r="A15" s="623"/>
      <c r="B15" s="624"/>
      <c r="C15" s="628"/>
      <c r="D15" s="352" t="s">
        <v>522</v>
      </c>
      <c r="E15" s="470" t="s">
        <v>523</v>
      </c>
      <c r="F15" s="354" t="s">
        <v>524</v>
      </c>
      <c r="G15" s="352" t="s">
        <v>512</v>
      </c>
    </row>
    <row r="16" spans="1:13" s="61" customFormat="1" ht="36" customHeight="1" x14ac:dyDescent="0.15">
      <c r="A16" s="623"/>
      <c r="B16" s="624"/>
      <c r="C16" s="628"/>
      <c r="D16" s="349" t="s">
        <v>164</v>
      </c>
      <c r="E16" s="354" t="s">
        <v>171</v>
      </c>
      <c r="F16" s="360" t="s">
        <v>525</v>
      </c>
      <c r="G16" s="352" t="s">
        <v>168</v>
      </c>
    </row>
    <row r="17" spans="1:7" s="61" customFormat="1" ht="36" customHeight="1" x14ac:dyDescent="0.15">
      <c r="A17" s="623"/>
      <c r="B17" s="624"/>
      <c r="C17" s="628"/>
      <c r="D17" s="352" t="s">
        <v>164</v>
      </c>
      <c r="E17" s="470" t="s">
        <v>523</v>
      </c>
      <c r="F17" s="360" t="s">
        <v>526</v>
      </c>
      <c r="G17" s="352" t="s">
        <v>348</v>
      </c>
    </row>
    <row r="18" spans="1:7" s="61" customFormat="1" ht="36" customHeight="1" x14ac:dyDescent="0.15">
      <c r="A18" s="623"/>
      <c r="B18" s="624"/>
      <c r="C18" s="628"/>
      <c r="D18" s="349" t="s">
        <v>164</v>
      </c>
      <c r="E18" s="354" t="s">
        <v>172</v>
      </c>
      <c r="F18" s="360" t="s">
        <v>527</v>
      </c>
      <c r="G18" s="352" t="s">
        <v>168</v>
      </c>
    </row>
    <row r="19" spans="1:7" s="61" customFormat="1" ht="36" customHeight="1" x14ac:dyDescent="0.15">
      <c r="A19" s="623"/>
      <c r="B19" s="624"/>
      <c r="C19" s="628"/>
      <c r="D19" s="352" t="s">
        <v>522</v>
      </c>
      <c r="E19" s="470" t="s">
        <v>523</v>
      </c>
      <c r="F19" s="360" t="s">
        <v>528</v>
      </c>
      <c r="G19" s="352" t="s">
        <v>348</v>
      </c>
    </row>
    <row r="20" spans="1:7" s="61" customFormat="1" ht="36" customHeight="1" x14ac:dyDescent="0.15">
      <c r="A20" s="623"/>
      <c r="B20" s="624"/>
      <c r="C20" s="628"/>
      <c r="D20" s="349" t="s">
        <v>164</v>
      </c>
      <c r="E20" s="354" t="s">
        <v>173</v>
      </c>
      <c r="F20" s="360" t="s">
        <v>529</v>
      </c>
      <c r="G20" s="352" t="s">
        <v>168</v>
      </c>
    </row>
    <row r="21" spans="1:7" s="61" customFormat="1" ht="36" customHeight="1" x14ac:dyDescent="0.15">
      <c r="A21" s="623"/>
      <c r="B21" s="624"/>
      <c r="C21" s="628"/>
      <c r="D21" s="352" t="s">
        <v>522</v>
      </c>
      <c r="E21" s="470" t="s">
        <v>523</v>
      </c>
      <c r="F21" s="360" t="s">
        <v>530</v>
      </c>
      <c r="G21" s="352" t="s">
        <v>348</v>
      </c>
    </row>
    <row r="22" spans="1:7" s="61" customFormat="1" ht="36" customHeight="1" x14ac:dyDescent="0.15">
      <c r="A22" s="623"/>
      <c r="B22" s="624"/>
      <c r="C22" s="628"/>
      <c r="D22" s="349" t="s">
        <v>164</v>
      </c>
      <c r="E22" s="354" t="s">
        <v>174</v>
      </c>
      <c r="F22" s="360" t="s">
        <v>531</v>
      </c>
      <c r="G22" s="352" t="s">
        <v>348</v>
      </c>
    </row>
    <row r="23" spans="1:7" s="61" customFormat="1" ht="36" customHeight="1" x14ac:dyDescent="0.15">
      <c r="A23" s="623"/>
      <c r="B23" s="624"/>
      <c r="C23" s="628"/>
      <c r="D23" s="352" t="s">
        <v>522</v>
      </c>
      <c r="E23" s="470" t="s">
        <v>523</v>
      </c>
      <c r="F23" s="360" t="s">
        <v>532</v>
      </c>
      <c r="G23" s="352" t="s">
        <v>348</v>
      </c>
    </row>
    <row r="24" spans="1:7" s="61" customFormat="1" ht="36" customHeight="1" x14ac:dyDescent="0.15">
      <c r="A24" s="623"/>
      <c r="B24" s="624"/>
      <c r="C24" s="628"/>
      <c r="D24" s="349" t="s">
        <v>164</v>
      </c>
      <c r="E24" s="354" t="s">
        <v>175</v>
      </c>
      <c r="F24" s="360" t="s">
        <v>533</v>
      </c>
      <c r="G24" s="352" t="s">
        <v>168</v>
      </c>
    </row>
    <row r="25" spans="1:7" s="61" customFormat="1" ht="36" customHeight="1" x14ac:dyDescent="0.15">
      <c r="A25" s="623"/>
      <c r="B25" s="624"/>
      <c r="C25" s="628"/>
      <c r="D25" s="352" t="s">
        <v>522</v>
      </c>
      <c r="E25" s="470" t="s">
        <v>523</v>
      </c>
      <c r="F25" s="354" t="s">
        <v>534</v>
      </c>
      <c r="G25" s="352" t="s">
        <v>348</v>
      </c>
    </row>
    <row r="26" spans="1:7" s="61" customFormat="1" ht="36" customHeight="1" x14ac:dyDescent="0.15">
      <c r="A26" s="623"/>
      <c r="B26" s="624"/>
      <c r="C26" s="628"/>
      <c r="D26" s="349" t="s">
        <v>164</v>
      </c>
      <c r="E26" s="354" t="s">
        <v>176</v>
      </c>
      <c r="F26" s="360" t="s">
        <v>535</v>
      </c>
      <c r="G26" s="352" t="s">
        <v>168</v>
      </c>
    </row>
    <row r="27" spans="1:7" s="61" customFormat="1" ht="36" customHeight="1" x14ac:dyDescent="0.15">
      <c r="A27" s="623"/>
      <c r="B27" s="624"/>
      <c r="C27" s="628"/>
      <c r="D27" s="352" t="s">
        <v>522</v>
      </c>
      <c r="E27" s="470" t="s">
        <v>523</v>
      </c>
      <c r="F27" s="360" t="s">
        <v>536</v>
      </c>
      <c r="G27" s="352" t="s">
        <v>348</v>
      </c>
    </row>
    <row r="28" spans="1:7" s="61" customFormat="1" ht="36" customHeight="1" x14ac:dyDescent="0.15">
      <c r="A28" s="623"/>
      <c r="B28" s="624"/>
      <c r="C28" s="628"/>
      <c r="D28" s="349" t="s">
        <v>164</v>
      </c>
      <c r="E28" s="354" t="s">
        <v>177</v>
      </c>
      <c r="F28" s="360" t="s">
        <v>537</v>
      </c>
      <c r="G28" s="352" t="s">
        <v>168</v>
      </c>
    </row>
    <row r="29" spans="1:7" s="61" customFormat="1" ht="36" customHeight="1" x14ac:dyDescent="0.15">
      <c r="A29" s="623"/>
      <c r="B29" s="624"/>
      <c r="C29" s="628"/>
      <c r="D29" s="352" t="s">
        <v>522</v>
      </c>
      <c r="E29" s="470" t="s">
        <v>523</v>
      </c>
      <c r="F29" s="354" t="s">
        <v>538</v>
      </c>
      <c r="G29" s="352" t="s">
        <v>348</v>
      </c>
    </row>
    <row r="30" spans="1:7" s="61" customFormat="1" ht="36" customHeight="1" x14ac:dyDescent="0.15">
      <c r="A30" s="623"/>
      <c r="B30" s="624"/>
      <c r="C30" s="628"/>
      <c r="D30" s="349" t="s">
        <v>164</v>
      </c>
      <c r="E30" s="354" t="s">
        <v>178</v>
      </c>
      <c r="F30" s="354" t="s">
        <v>539</v>
      </c>
      <c r="G30" s="352" t="s">
        <v>168</v>
      </c>
    </row>
    <row r="31" spans="1:7" s="61" customFormat="1" ht="36" customHeight="1" x14ac:dyDescent="0.15">
      <c r="A31" s="623"/>
      <c r="B31" s="624"/>
      <c r="C31" s="629"/>
      <c r="D31" s="352" t="s">
        <v>522</v>
      </c>
      <c r="E31" s="470" t="s">
        <v>523</v>
      </c>
      <c r="F31" s="354" t="s">
        <v>540</v>
      </c>
      <c r="G31" s="352" t="s">
        <v>348</v>
      </c>
    </row>
    <row r="32" spans="1:7" s="61" customFormat="1" ht="36" customHeight="1" x14ac:dyDescent="0.15">
      <c r="A32" s="623"/>
      <c r="B32" s="624"/>
      <c r="C32" s="627" t="s">
        <v>179</v>
      </c>
      <c r="D32" s="349" t="s">
        <v>164</v>
      </c>
      <c r="E32" s="354" t="s">
        <v>180</v>
      </c>
      <c r="F32" s="354" t="s">
        <v>180</v>
      </c>
      <c r="G32" s="352" t="s">
        <v>168</v>
      </c>
    </row>
    <row r="33" spans="1:7" s="61" customFormat="1" ht="36" customHeight="1" x14ac:dyDescent="0.15">
      <c r="A33" s="623"/>
      <c r="B33" s="624"/>
      <c r="C33" s="628"/>
      <c r="D33" s="349" t="s">
        <v>164</v>
      </c>
      <c r="E33" s="354" t="s">
        <v>181</v>
      </c>
      <c r="F33" s="354" t="s">
        <v>181</v>
      </c>
      <c r="G33" s="352" t="s">
        <v>168</v>
      </c>
    </row>
    <row r="34" spans="1:7" s="61" customFormat="1" ht="36" customHeight="1" x14ac:dyDescent="0.15">
      <c r="A34" s="623"/>
      <c r="B34" s="624"/>
      <c r="C34" s="628"/>
      <c r="D34" s="349" t="s">
        <v>164</v>
      </c>
      <c r="E34" s="354" t="s">
        <v>182</v>
      </c>
      <c r="F34" s="354" t="s">
        <v>182</v>
      </c>
      <c r="G34" s="352" t="s">
        <v>168</v>
      </c>
    </row>
    <row r="35" spans="1:7" s="61" customFormat="1" ht="36" customHeight="1" x14ac:dyDescent="0.15">
      <c r="A35" s="623"/>
      <c r="B35" s="624"/>
      <c r="C35" s="628"/>
      <c r="D35" s="349" t="s">
        <v>164</v>
      </c>
      <c r="E35" s="354" t="s">
        <v>183</v>
      </c>
      <c r="F35" s="354" t="s">
        <v>183</v>
      </c>
      <c r="G35" s="352" t="s">
        <v>168</v>
      </c>
    </row>
    <row r="36" spans="1:7" s="61" customFormat="1" ht="36" customHeight="1" x14ac:dyDescent="0.15">
      <c r="A36" s="623"/>
      <c r="B36" s="624"/>
      <c r="C36" s="628"/>
      <c r="D36" s="349" t="s">
        <v>164</v>
      </c>
      <c r="E36" s="354" t="s">
        <v>184</v>
      </c>
      <c r="F36" s="354" t="s">
        <v>184</v>
      </c>
      <c r="G36" s="352" t="s">
        <v>168</v>
      </c>
    </row>
    <row r="37" spans="1:7" s="61" customFormat="1" ht="36" customHeight="1" x14ac:dyDescent="0.15">
      <c r="A37" s="623"/>
      <c r="B37" s="624"/>
      <c r="C37" s="628"/>
      <c r="D37" s="349" t="s">
        <v>164</v>
      </c>
      <c r="E37" s="354" t="s">
        <v>185</v>
      </c>
      <c r="F37" s="354" t="s">
        <v>185</v>
      </c>
      <c r="G37" s="352" t="s">
        <v>168</v>
      </c>
    </row>
    <row r="38" spans="1:7" s="61" customFormat="1" ht="36" customHeight="1" x14ac:dyDescent="0.15">
      <c r="A38" s="623"/>
      <c r="B38" s="624"/>
      <c r="C38" s="628"/>
      <c r="D38" s="352" t="s">
        <v>164</v>
      </c>
      <c r="E38" s="469" t="s">
        <v>510</v>
      </c>
      <c r="F38" s="354" t="s">
        <v>541</v>
      </c>
      <c r="G38" s="352" t="s">
        <v>348</v>
      </c>
    </row>
    <row r="39" spans="1:7" s="61" customFormat="1" ht="36" customHeight="1" x14ac:dyDescent="0.15">
      <c r="A39" s="623"/>
      <c r="B39" s="624"/>
      <c r="C39" s="628"/>
      <c r="D39" s="349" t="s">
        <v>164</v>
      </c>
      <c r="E39" s="354" t="s">
        <v>186</v>
      </c>
      <c r="F39" s="354" t="s">
        <v>186</v>
      </c>
      <c r="G39" s="352" t="s">
        <v>168</v>
      </c>
    </row>
    <row r="40" spans="1:7" s="61" customFormat="1" ht="36" customHeight="1" x14ac:dyDescent="0.15">
      <c r="A40" s="623"/>
      <c r="B40" s="624"/>
      <c r="C40" s="628"/>
      <c r="D40" s="352" t="s">
        <v>164</v>
      </c>
      <c r="E40" s="471" t="s">
        <v>510</v>
      </c>
      <c r="F40" s="352" t="s">
        <v>542</v>
      </c>
      <c r="G40" s="351"/>
    </row>
    <row r="41" spans="1:7" s="61" customFormat="1" ht="36" customHeight="1" x14ac:dyDescent="0.15">
      <c r="A41" s="623"/>
      <c r="B41" s="624"/>
      <c r="C41" s="628"/>
      <c r="D41" s="352" t="s">
        <v>164</v>
      </c>
      <c r="E41" s="471" t="s">
        <v>510</v>
      </c>
      <c r="F41" s="352" t="s">
        <v>543</v>
      </c>
      <c r="G41" s="351"/>
    </row>
    <row r="42" spans="1:7" s="61" customFormat="1" ht="36" customHeight="1" x14ac:dyDescent="0.15">
      <c r="A42" s="623"/>
      <c r="B42" s="624"/>
      <c r="C42" s="628"/>
      <c r="D42" s="349" t="s">
        <v>164</v>
      </c>
      <c r="E42" s="357" t="s">
        <v>187</v>
      </c>
      <c r="F42" s="357" t="s">
        <v>187</v>
      </c>
      <c r="G42" s="357" t="s">
        <v>19</v>
      </c>
    </row>
    <row r="43" spans="1:7" s="61" customFormat="1" ht="36" customHeight="1" x14ac:dyDescent="0.15">
      <c r="A43" s="623"/>
      <c r="B43" s="624"/>
      <c r="C43" s="629"/>
      <c r="D43" s="349" t="s">
        <v>164</v>
      </c>
      <c r="E43" s="354" t="s">
        <v>188</v>
      </c>
      <c r="F43" s="354" t="s">
        <v>188</v>
      </c>
      <c r="G43" s="352" t="s">
        <v>189</v>
      </c>
    </row>
    <row r="44" spans="1:7" s="61" customFormat="1" ht="36" customHeight="1" x14ac:dyDescent="0.15">
      <c r="A44" s="623"/>
      <c r="B44" s="624"/>
      <c r="C44" s="627" t="s">
        <v>165</v>
      </c>
      <c r="D44" s="352" t="s">
        <v>164</v>
      </c>
      <c r="E44" s="471" t="s">
        <v>510</v>
      </c>
      <c r="F44" s="352" t="s">
        <v>544</v>
      </c>
      <c r="G44" s="352" t="s">
        <v>545</v>
      </c>
    </row>
    <row r="45" spans="1:7" s="61" customFormat="1" ht="36" customHeight="1" x14ac:dyDescent="0.15">
      <c r="A45" s="623"/>
      <c r="B45" s="624"/>
      <c r="C45" s="628"/>
      <c r="D45" s="352" t="s">
        <v>164</v>
      </c>
      <c r="E45" s="471" t="s">
        <v>510</v>
      </c>
      <c r="F45" s="352" t="s">
        <v>546</v>
      </c>
      <c r="G45" s="351"/>
    </row>
    <row r="46" spans="1:7" s="61" customFormat="1" ht="36" customHeight="1" x14ac:dyDescent="0.15">
      <c r="A46" s="623"/>
      <c r="B46" s="624"/>
      <c r="C46" s="628"/>
      <c r="D46" s="349" t="s">
        <v>164</v>
      </c>
      <c r="E46" s="350" t="s">
        <v>547</v>
      </c>
      <c r="F46" s="350" t="s">
        <v>547</v>
      </c>
      <c r="G46" s="358"/>
    </row>
    <row r="47" spans="1:7" s="61" customFormat="1" ht="36" customHeight="1" x14ac:dyDescent="0.15">
      <c r="A47" s="623"/>
      <c r="B47" s="624"/>
      <c r="C47" s="628"/>
      <c r="D47" s="349" t="s">
        <v>164</v>
      </c>
      <c r="E47" s="350" t="s">
        <v>548</v>
      </c>
      <c r="F47" s="350" t="s">
        <v>548</v>
      </c>
      <c r="G47" s="356" t="s">
        <v>549</v>
      </c>
    </row>
    <row r="48" spans="1:7" s="61" customFormat="1" ht="36" customHeight="1" x14ac:dyDescent="0.15">
      <c r="A48" s="623"/>
      <c r="B48" s="624"/>
      <c r="C48" s="628"/>
      <c r="D48" s="349" t="s">
        <v>164</v>
      </c>
      <c r="E48" s="350" t="s">
        <v>550</v>
      </c>
      <c r="F48" s="350" t="s">
        <v>550</v>
      </c>
      <c r="G48" s="358"/>
    </row>
    <row r="49" spans="1:7" s="61" customFormat="1" ht="36" customHeight="1" x14ac:dyDescent="0.15">
      <c r="A49" s="623"/>
      <c r="B49" s="624"/>
      <c r="C49" s="628"/>
      <c r="D49" s="352" t="s">
        <v>164</v>
      </c>
      <c r="E49" s="471" t="s">
        <v>510</v>
      </c>
      <c r="F49" s="350" t="s">
        <v>551</v>
      </c>
      <c r="G49" s="352" t="s">
        <v>545</v>
      </c>
    </row>
    <row r="50" spans="1:7" s="61" customFormat="1" ht="36" customHeight="1" x14ac:dyDescent="0.15">
      <c r="A50" s="623"/>
      <c r="B50" s="624"/>
      <c r="C50" s="628"/>
      <c r="D50" s="349" t="s">
        <v>164</v>
      </c>
      <c r="E50" s="352" t="s">
        <v>190</v>
      </c>
      <c r="F50" s="352" t="s">
        <v>552</v>
      </c>
      <c r="G50" s="352" t="s">
        <v>168</v>
      </c>
    </row>
    <row r="51" spans="1:7" s="61" customFormat="1" ht="36" customHeight="1" x14ac:dyDescent="0.15">
      <c r="A51" s="623"/>
      <c r="B51" s="624"/>
      <c r="C51" s="628"/>
      <c r="D51" s="352" t="s">
        <v>522</v>
      </c>
      <c r="E51" s="472" t="s">
        <v>523</v>
      </c>
      <c r="F51" s="352" t="s">
        <v>553</v>
      </c>
      <c r="G51" s="352" t="s">
        <v>545</v>
      </c>
    </row>
    <row r="52" spans="1:7" s="61" customFormat="1" ht="36" customHeight="1" x14ac:dyDescent="0.15">
      <c r="A52" s="623"/>
      <c r="B52" s="624"/>
      <c r="C52" s="628"/>
      <c r="D52" s="349" t="s">
        <v>164</v>
      </c>
      <c r="E52" s="354" t="s">
        <v>191</v>
      </c>
      <c r="F52" s="354" t="s">
        <v>554</v>
      </c>
      <c r="G52" s="352" t="s">
        <v>168</v>
      </c>
    </row>
    <row r="53" spans="1:7" s="61" customFormat="1" ht="36" customHeight="1" x14ac:dyDescent="0.15">
      <c r="A53" s="623"/>
      <c r="B53" s="624"/>
      <c r="C53" s="628"/>
      <c r="D53" s="352" t="s">
        <v>522</v>
      </c>
      <c r="E53" s="470" t="s">
        <v>523</v>
      </c>
      <c r="F53" s="354" t="s">
        <v>555</v>
      </c>
      <c r="G53" s="352" t="s">
        <v>545</v>
      </c>
    </row>
    <row r="54" spans="1:7" s="61" customFormat="1" ht="36" customHeight="1" x14ac:dyDescent="0.15">
      <c r="A54" s="623"/>
      <c r="B54" s="624"/>
      <c r="C54" s="628"/>
      <c r="D54" s="349" t="s">
        <v>164</v>
      </c>
      <c r="E54" s="352" t="s">
        <v>192</v>
      </c>
      <c r="F54" s="352" t="s">
        <v>556</v>
      </c>
      <c r="G54" s="352" t="s">
        <v>168</v>
      </c>
    </row>
    <row r="55" spans="1:7" s="61" customFormat="1" ht="36" customHeight="1" x14ac:dyDescent="0.15">
      <c r="A55" s="623"/>
      <c r="B55" s="624"/>
      <c r="C55" s="628"/>
      <c r="D55" s="352" t="s">
        <v>522</v>
      </c>
      <c r="E55" s="470" t="s">
        <v>523</v>
      </c>
      <c r="F55" s="354" t="s">
        <v>557</v>
      </c>
      <c r="G55" s="352" t="s">
        <v>545</v>
      </c>
    </row>
    <row r="56" spans="1:7" s="353" customFormat="1" ht="36" customHeight="1" x14ac:dyDescent="0.15">
      <c r="A56" s="623"/>
      <c r="B56" s="624"/>
      <c r="C56" s="628"/>
      <c r="D56" s="349" t="s">
        <v>164</v>
      </c>
      <c r="E56" s="354" t="s">
        <v>558</v>
      </c>
      <c r="F56" s="354" t="s">
        <v>559</v>
      </c>
      <c r="G56" s="352" t="s">
        <v>168</v>
      </c>
    </row>
    <row r="57" spans="1:7" s="353" customFormat="1" ht="36" customHeight="1" x14ac:dyDescent="0.15">
      <c r="A57" s="623"/>
      <c r="B57" s="624"/>
      <c r="C57" s="628"/>
      <c r="D57" s="352" t="s">
        <v>522</v>
      </c>
      <c r="E57" s="470" t="s">
        <v>523</v>
      </c>
      <c r="F57" s="354" t="s">
        <v>560</v>
      </c>
      <c r="G57" s="352" t="s">
        <v>545</v>
      </c>
    </row>
    <row r="58" spans="1:7" s="61" customFormat="1" ht="36" customHeight="1" x14ac:dyDescent="0.15">
      <c r="A58" s="625"/>
      <c r="B58" s="626"/>
      <c r="C58" s="629"/>
      <c r="D58" s="349" t="s">
        <v>164</v>
      </c>
      <c r="E58" s="354" t="s">
        <v>193</v>
      </c>
      <c r="F58" s="354" t="s">
        <v>193</v>
      </c>
      <c r="G58" s="352" t="s">
        <v>168</v>
      </c>
    </row>
    <row r="59" spans="1:7" s="61" customFormat="1" ht="36" customHeight="1" x14ac:dyDescent="0.15">
      <c r="A59" s="630"/>
      <c r="B59" s="630"/>
      <c r="C59" s="632" t="s">
        <v>195</v>
      </c>
      <c r="D59" s="352" t="s">
        <v>194</v>
      </c>
      <c r="E59" s="354" t="s">
        <v>196</v>
      </c>
      <c r="F59" s="354" t="s">
        <v>196</v>
      </c>
      <c r="G59" s="356" t="s">
        <v>561</v>
      </c>
    </row>
    <row r="60" spans="1:7" s="61" customFormat="1" ht="36" customHeight="1" x14ac:dyDescent="0.15">
      <c r="A60" s="630"/>
      <c r="B60" s="630"/>
      <c r="C60" s="630"/>
      <c r="D60" s="352" t="s">
        <v>194</v>
      </c>
      <c r="E60" s="469" t="s">
        <v>510</v>
      </c>
      <c r="F60" s="354" t="s">
        <v>562</v>
      </c>
      <c r="G60" s="356" t="s">
        <v>563</v>
      </c>
    </row>
    <row r="61" spans="1:7" s="61" customFormat="1" ht="36" customHeight="1" x14ac:dyDescent="0.15">
      <c r="A61" s="630"/>
      <c r="B61" s="630"/>
      <c r="C61" s="630"/>
      <c r="D61" s="352" t="s">
        <v>194</v>
      </c>
      <c r="E61" s="352" t="s">
        <v>197</v>
      </c>
      <c r="F61" s="352" t="s">
        <v>197</v>
      </c>
      <c r="G61" s="352" t="s">
        <v>198</v>
      </c>
    </row>
    <row r="62" spans="1:7" s="61" customFormat="1" ht="36" customHeight="1" x14ac:dyDescent="0.15">
      <c r="A62" s="630"/>
      <c r="B62" s="630"/>
      <c r="C62" s="630"/>
      <c r="D62" s="352" t="s">
        <v>194</v>
      </c>
      <c r="E62" s="352" t="s">
        <v>199</v>
      </c>
      <c r="F62" s="352" t="s">
        <v>199</v>
      </c>
      <c r="G62" s="352" t="s">
        <v>198</v>
      </c>
    </row>
    <row r="63" spans="1:7" s="61" customFormat="1" ht="36" customHeight="1" x14ac:dyDescent="0.15">
      <c r="A63" s="630"/>
      <c r="B63" s="630"/>
      <c r="C63" s="630"/>
      <c r="D63" s="352" t="s">
        <v>194</v>
      </c>
      <c r="E63" s="361" t="s">
        <v>200</v>
      </c>
      <c r="F63" s="361" t="s">
        <v>200</v>
      </c>
      <c r="G63" s="352" t="s">
        <v>198</v>
      </c>
    </row>
    <row r="64" spans="1:7" s="61" customFormat="1" ht="36" customHeight="1" x14ac:dyDescent="0.15">
      <c r="A64" s="630"/>
      <c r="B64" s="630"/>
      <c r="C64" s="630"/>
      <c r="D64" s="352" t="s">
        <v>194</v>
      </c>
      <c r="E64" s="361" t="s">
        <v>201</v>
      </c>
      <c r="F64" s="361" t="s">
        <v>201</v>
      </c>
      <c r="G64" s="352" t="s">
        <v>198</v>
      </c>
    </row>
    <row r="65" spans="1:7" s="61" customFormat="1" ht="36" customHeight="1" x14ac:dyDescent="0.15">
      <c r="A65" s="630"/>
      <c r="B65" s="630"/>
      <c r="C65" s="630"/>
      <c r="D65" s="352" t="s">
        <v>194</v>
      </c>
      <c r="E65" s="361" t="s">
        <v>202</v>
      </c>
      <c r="F65" s="361" t="s">
        <v>202</v>
      </c>
      <c r="G65" s="356" t="s">
        <v>561</v>
      </c>
    </row>
    <row r="66" spans="1:7" s="61" customFormat="1" ht="36" customHeight="1" x14ac:dyDescent="0.15">
      <c r="A66" s="630"/>
      <c r="B66" s="630"/>
      <c r="C66" s="630"/>
      <c r="D66" s="352" t="s">
        <v>194</v>
      </c>
      <c r="E66" s="469" t="s">
        <v>510</v>
      </c>
      <c r="F66" s="361" t="s">
        <v>564</v>
      </c>
      <c r="G66" s="356" t="s">
        <v>563</v>
      </c>
    </row>
    <row r="67" spans="1:7" s="61" customFormat="1" ht="36" customHeight="1" x14ac:dyDescent="0.15">
      <c r="A67" s="630"/>
      <c r="B67" s="630"/>
      <c r="C67" s="630"/>
      <c r="D67" s="352" t="s">
        <v>194</v>
      </c>
      <c r="E67" s="361" t="s">
        <v>203</v>
      </c>
      <c r="F67" s="361" t="s">
        <v>203</v>
      </c>
      <c r="G67" s="356" t="s">
        <v>561</v>
      </c>
    </row>
    <row r="68" spans="1:7" s="61" customFormat="1" ht="36" customHeight="1" x14ac:dyDescent="0.15">
      <c r="A68" s="630"/>
      <c r="B68" s="630"/>
      <c r="C68" s="630"/>
      <c r="D68" s="352" t="s">
        <v>194</v>
      </c>
      <c r="E68" s="361" t="s">
        <v>204</v>
      </c>
      <c r="F68" s="361" t="s">
        <v>204</v>
      </c>
      <c r="G68" s="352" t="s">
        <v>198</v>
      </c>
    </row>
    <row r="69" spans="1:7" s="61" customFormat="1" ht="36" customHeight="1" x14ac:dyDescent="0.15">
      <c r="A69" s="630"/>
      <c r="B69" s="630"/>
      <c r="C69" s="630"/>
      <c r="D69" s="352" t="s">
        <v>194</v>
      </c>
      <c r="E69" s="350" t="s">
        <v>205</v>
      </c>
      <c r="F69" s="350" t="s">
        <v>205</v>
      </c>
      <c r="G69" s="352" t="s">
        <v>198</v>
      </c>
    </row>
    <row r="70" spans="1:7" s="61" customFormat="1" ht="36" customHeight="1" x14ac:dyDescent="0.15">
      <c r="A70" s="630"/>
      <c r="B70" s="630"/>
      <c r="C70" s="630"/>
      <c r="D70" s="352" t="s">
        <v>194</v>
      </c>
      <c r="E70" s="350" t="s">
        <v>206</v>
      </c>
      <c r="F70" s="350" t="s">
        <v>206</v>
      </c>
      <c r="G70" s="352" t="s">
        <v>198</v>
      </c>
    </row>
    <row r="71" spans="1:7" s="61" customFormat="1" ht="36" customHeight="1" x14ac:dyDescent="0.15">
      <c r="A71" s="630"/>
      <c r="B71" s="630"/>
      <c r="C71" s="630"/>
      <c r="D71" s="352" t="s">
        <v>194</v>
      </c>
      <c r="E71" s="350" t="s">
        <v>207</v>
      </c>
      <c r="F71" s="350" t="s">
        <v>207</v>
      </c>
      <c r="G71" s="352" t="s">
        <v>198</v>
      </c>
    </row>
    <row r="72" spans="1:7" s="61" customFormat="1" ht="36" customHeight="1" x14ac:dyDescent="0.15">
      <c r="A72" s="630"/>
      <c r="B72" s="630"/>
      <c r="C72" s="630"/>
      <c r="D72" s="352" t="s">
        <v>194</v>
      </c>
      <c r="E72" s="350" t="s">
        <v>208</v>
      </c>
      <c r="F72" s="350" t="s">
        <v>208</v>
      </c>
      <c r="G72" s="352" t="s">
        <v>198</v>
      </c>
    </row>
    <row r="73" spans="1:7" s="61" customFormat="1" ht="36" customHeight="1" x14ac:dyDescent="0.15">
      <c r="A73" s="630"/>
      <c r="B73" s="630"/>
      <c r="C73" s="630"/>
      <c r="D73" s="352" t="s">
        <v>194</v>
      </c>
      <c r="E73" s="357" t="s">
        <v>209</v>
      </c>
      <c r="F73" s="357" t="s">
        <v>209</v>
      </c>
      <c r="G73" s="352" t="s">
        <v>198</v>
      </c>
    </row>
    <row r="74" spans="1:7" s="61" customFormat="1" ht="36" customHeight="1" x14ac:dyDescent="0.15">
      <c r="A74" s="630"/>
      <c r="B74" s="630"/>
      <c r="C74" s="631"/>
      <c r="D74" s="352" t="s">
        <v>194</v>
      </c>
      <c r="E74" s="357" t="s">
        <v>210</v>
      </c>
      <c r="F74" s="357" t="s">
        <v>210</v>
      </c>
      <c r="G74" s="352" t="s">
        <v>198</v>
      </c>
    </row>
    <row r="75" spans="1:7" s="61" customFormat="1" ht="36" customHeight="1" x14ac:dyDescent="0.15">
      <c r="A75" s="630"/>
      <c r="B75" s="630"/>
      <c r="C75" s="632" t="s">
        <v>211</v>
      </c>
      <c r="D75" s="352" t="s">
        <v>194</v>
      </c>
      <c r="E75" s="350" t="s">
        <v>212</v>
      </c>
      <c r="F75" s="350" t="s">
        <v>212</v>
      </c>
      <c r="G75" s="352" t="s">
        <v>198</v>
      </c>
    </row>
    <row r="76" spans="1:7" s="61" customFormat="1" ht="36" customHeight="1" x14ac:dyDescent="0.15">
      <c r="A76" s="630"/>
      <c r="B76" s="630"/>
      <c r="C76" s="630"/>
      <c r="D76" s="352" t="s">
        <v>194</v>
      </c>
      <c r="E76" s="350" t="s">
        <v>213</v>
      </c>
      <c r="F76" s="350" t="s">
        <v>213</v>
      </c>
      <c r="G76" s="352" t="s">
        <v>198</v>
      </c>
    </row>
    <row r="77" spans="1:7" s="61" customFormat="1" ht="36" customHeight="1" x14ac:dyDescent="0.15">
      <c r="A77" s="630"/>
      <c r="B77" s="630"/>
      <c r="C77" s="630"/>
      <c r="D77" s="352" t="s">
        <v>194</v>
      </c>
      <c r="E77" s="350" t="s">
        <v>214</v>
      </c>
      <c r="F77" s="350" t="s">
        <v>214</v>
      </c>
      <c r="G77" s="352" t="s">
        <v>198</v>
      </c>
    </row>
    <row r="78" spans="1:7" s="61" customFormat="1" ht="36" customHeight="1" x14ac:dyDescent="0.15">
      <c r="A78" s="630"/>
      <c r="B78" s="630"/>
      <c r="C78" s="630"/>
      <c r="D78" s="352" t="s">
        <v>194</v>
      </c>
      <c r="E78" s="350" t="s">
        <v>215</v>
      </c>
      <c r="F78" s="350" t="s">
        <v>215</v>
      </c>
      <c r="G78" s="352" t="s">
        <v>198</v>
      </c>
    </row>
    <row r="79" spans="1:7" s="61" customFormat="1" ht="36" customHeight="1" x14ac:dyDescent="0.15">
      <c r="A79" s="630"/>
      <c r="B79" s="630"/>
      <c r="C79" s="630"/>
      <c r="D79" s="352" t="s">
        <v>194</v>
      </c>
      <c r="E79" s="350" t="s">
        <v>216</v>
      </c>
      <c r="F79" s="350" t="s">
        <v>216</v>
      </c>
      <c r="G79" s="352" t="s">
        <v>198</v>
      </c>
    </row>
    <row r="80" spans="1:7" s="61" customFormat="1" ht="36" customHeight="1" x14ac:dyDescent="0.15">
      <c r="A80" s="630"/>
      <c r="B80" s="630"/>
      <c r="C80" s="630"/>
      <c r="D80" s="352" t="s">
        <v>194</v>
      </c>
      <c r="E80" s="350" t="s">
        <v>217</v>
      </c>
      <c r="F80" s="350" t="s">
        <v>217</v>
      </c>
      <c r="G80" s="352" t="s">
        <v>198</v>
      </c>
    </row>
    <row r="81" spans="1:7" s="61" customFormat="1" ht="36" customHeight="1" x14ac:dyDescent="0.15">
      <c r="A81" s="630"/>
      <c r="B81" s="630"/>
      <c r="C81" s="630"/>
      <c r="D81" s="352" t="s">
        <v>194</v>
      </c>
      <c r="E81" s="350" t="s">
        <v>218</v>
      </c>
      <c r="F81" s="350" t="s">
        <v>218</v>
      </c>
      <c r="G81" s="352" t="s">
        <v>198</v>
      </c>
    </row>
    <row r="82" spans="1:7" s="61" customFormat="1" ht="36" customHeight="1" x14ac:dyDescent="0.15">
      <c r="A82" s="630"/>
      <c r="B82" s="631"/>
      <c r="C82" s="631"/>
      <c r="D82" s="352" t="s">
        <v>194</v>
      </c>
      <c r="E82" s="357" t="s">
        <v>219</v>
      </c>
      <c r="F82" s="357" t="s">
        <v>219</v>
      </c>
      <c r="G82" s="352" t="s">
        <v>198</v>
      </c>
    </row>
    <row r="83" spans="1:7" s="61" customFormat="1" ht="36" customHeight="1" x14ac:dyDescent="0.15">
      <c r="A83" s="630"/>
      <c r="B83" s="632" t="s">
        <v>220</v>
      </c>
      <c r="C83" s="633" t="s">
        <v>221</v>
      </c>
      <c r="D83" s="349" t="s">
        <v>164</v>
      </c>
      <c r="E83" s="357" t="s">
        <v>222</v>
      </c>
      <c r="F83" s="357" t="s">
        <v>222</v>
      </c>
      <c r="G83" s="352" t="s">
        <v>168</v>
      </c>
    </row>
    <row r="84" spans="1:7" s="61" customFormat="1" ht="36" customHeight="1" x14ac:dyDescent="0.15">
      <c r="A84" s="630"/>
      <c r="B84" s="630"/>
      <c r="C84" s="634"/>
      <c r="D84" s="349" t="s">
        <v>164</v>
      </c>
      <c r="E84" s="354" t="s">
        <v>223</v>
      </c>
      <c r="F84" s="354" t="s">
        <v>223</v>
      </c>
      <c r="G84" s="352" t="s">
        <v>168</v>
      </c>
    </row>
    <row r="85" spans="1:7" s="61" customFormat="1" ht="36" customHeight="1" x14ac:dyDescent="0.15">
      <c r="A85" s="630"/>
      <c r="B85" s="630"/>
      <c r="C85" s="634"/>
      <c r="D85" s="349" t="s">
        <v>164</v>
      </c>
      <c r="E85" s="350" t="s">
        <v>565</v>
      </c>
      <c r="F85" s="350" t="s">
        <v>565</v>
      </c>
      <c r="G85" s="352" t="s">
        <v>168</v>
      </c>
    </row>
    <row r="86" spans="1:7" s="61" customFormat="1" ht="36" customHeight="1" x14ac:dyDescent="0.15">
      <c r="A86" s="630"/>
      <c r="B86" s="630"/>
      <c r="C86" s="635"/>
      <c r="D86" s="349" t="s">
        <v>164</v>
      </c>
      <c r="E86" s="350" t="s">
        <v>566</v>
      </c>
      <c r="F86" s="350" t="s">
        <v>566</v>
      </c>
      <c r="G86" s="352" t="s">
        <v>168</v>
      </c>
    </row>
    <row r="87" spans="1:7" s="61" customFormat="1" ht="36" customHeight="1" x14ac:dyDescent="0.15">
      <c r="A87" s="630"/>
      <c r="B87" s="630"/>
      <c r="C87" s="633" t="s">
        <v>224</v>
      </c>
      <c r="D87" s="349" t="s">
        <v>164</v>
      </c>
      <c r="E87" s="354" t="s">
        <v>225</v>
      </c>
      <c r="F87" s="354" t="s">
        <v>225</v>
      </c>
      <c r="G87" s="352" t="s">
        <v>168</v>
      </c>
    </row>
    <row r="88" spans="1:7" s="61" customFormat="1" ht="36" customHeight="1" x14ac:dyDescent="0.15">
      <c r="A88" s="631"/>
      <c r="B88" s="631"/>
      <c r="C88" s="635"/>
      <c r="D88" s="349" t="s">
        <v>164</v>
      </c>
      <c r="E88" s="354" t="s">
        <v>226</v>
      </c>
      <c r="F88" s="354" t="s">
        <v>226</v>
      </c>
      <c r="G88" s="352" t="s">
        <v>168</v>
      </c>
    </row>
    <row r="89" spans="1:7" s="61" customFormat="1" ht="36" customHeight="1" x14ac:dyDescent="0.15">
      <c r="A89" s="637" t="s">
        <v>227</v>
      </c>
      <c r="B89" s="638"/>
      <c r="C89" s="639"/>
      <c r="D89" s="352" t="s">
        <v>228</v>
      </c>
      <c r="E89" s="359" t="s">
        <v>229</v>
      </c>
      <c r="F89" s="359" t="s">
        <v>229</v>
      </c>
      <c r="G89" s="352" t="s">
        <v>230</v>
      </c>
    </row>
    <row r="90" spans="1:7" s="61" customFormat="1" ht="36" customHeight="1" x14ac:dyDescent="0.15">
      <c r="A90" s="640"/>
      <c r="B90" s="641"/>
      <c r="C90" s="642"/>
      <c r="D90" s="352" t="s">
        <v>228</v>
      </c>
      <c r="E90" s="350" t="s">
        <v>232</v>
      </c>
      <c r="F90" s="350" t="s">
        <v>232</v>
      </c>
      <c r="G90" s="352" t="s">
        <v>169</v>
      </c>
    </row>
    <row r="91" spans="1:7" s="61" customFormat="1" ht="36" customHeight="1" x14ac:dyDescent="0.15">
      <c r="A91" s="640"/>
      <c r="B91" s="641"/>
      <c r="C91" s="642"/>
      <c r="D91" s="352" t="s">
        <v>228</v>
      </c>
      <c r="E91" s="359" t="s">
        <v>233</v>
      </c>
      <c r="F91" s="359" t="s">
        <v>233</v>
      </c>
      <c r="G91" s="355" t="s">
        <v>169</v>
      </c>
    </row>
    <row r="92" spans="1:7" s="61" customFormat="1" ht="36" customHeight="1" x14ac:dyDescent="0.15">
      <c r="A92" s="640"/>
      <c r="B92" s="641"/>
      <c r="C92" s="642"/>
      <c r="D92" s="352" t="s">
        <v>228</v>
      </c>
      <c r="E92" s="352" t="s">
        <v>234</v>
      </c>
      <c r="F92" s="352" t="s">
        <v>234</v>
      </c>
      <c r="G92" s="355" t="s">
        <v>169</v>
      </c>
    </row>
    <row r="93" spans="1:7" s="61" customFormat="1" ht="36" customHeight="1" x14ac:dyDescent="0.15">
      <c r="A93" s="640"/>
      <c r="B93" s="641"/>
      <c r="C93" s="642"/>
      <c r="D93" s="352" t="s">
        <v>228</v>
      </c>
      <c r="E93" s="352" t="s">
        <v>235</v>
      </c>
      <c r="F93" s="352" t="s">
        <v>235</v>
      </c>
      <c r="G93" s="355" t="s">
        <v>169</v>
      </c>
    </row>
    <row r="94" spans="1:7" s="61" customFormat="1" ht="36" customHeight="1" x14ac:dyDescent="0.15">
      <c r="A94" s="640"/>
      <c r="B94" s="641"/>
      <c r="C94" s="642"/>
      <c r="D94" s="352" t="s">
        <v>228</v>
      </c>
      <c r="E94" s="350" t="s">
        <v>236</v>
      </c>
      <c r="F94" s="350" t="s">
        <v>236</v>
      </c>
      <c r="G94" s="352" t="s">
        <v>169</v>
      </c>
    </row>
    <row r="95" spans="1:7" s="61" customFormat="1" ht="36" customHeight="1" x14ac:dyDescent="0.15">
      <c r="A95" s="640"/>
      <c r="B95" s="641"/>
      <c r="C95" s="642"/>
      <c r="D95" s="352" t="s">
        <v>228</v>
      </c>
      <c r="E95" s="350" t="s">
        <v>237</v>
      </c>
      <c r="F95" s="350" t="s">
        <v>237</v>
      </c>
      <c r="G95" s="350" t="s">
        <v>567</v>
      </c>
    </row>
    <row r="96" spans="1:7" s="61" customFormat="1" ht="36" customHeight="1" x14ac:dyDescent="0.15">
      <c r="A96" s="640"/>
      <c r="B96" s="641"/>
      <c r="C96" s="642"/>
      <c r="D96" s="352" t="s">
        <v>228</v>
      </c>
      <c r="E96" s="352" t="s">
        <v>238</v>
      </c>
      <c r="F96" s="352" t="s">
        <v>238</v>
      </c>
      <c r="G96" s="352" t="s">
        <v>169</v>
      </c>
    </row>
    <row r="97" spans="1:7" s="61" customFormat="1" ht="36" customHeight="1" x14ac:dyDescent="0.15">
      <c r="A97" s="640"/>
      <c r="B97" s="641"/>
      <c r="C97" s="642"/>
      <c r="D97" s="352" t="s">
        <v>228</v>
      </c>
      <c r="E97" s="352" t="s">
        <v>239</v>
      </c>
      <c r="F97" s="352" t="s">
        <v>239</v>
      </c>
      <c r="G97" s="352" t="s">
        <v>568</v>
      </c>
    </row>
    <row r="98" spans="1:7" s="61" customFormat="1" ht="36" customHeight="1" x14ac:dyDescent="0.15">
      <c r="A98" s="640"/>
      <c r="B98" s="641"/>
      <c r="C98" s="642"/>
      <c r="D98" s="352" t="s">
        <v>228</v>
      </c>
      <c r="E98" s="354" t="s">
        <v>240</v>
      </c>
      <c r="F98" s="354" t="s">
        <v>240</v>
      </c>
      <c r="G98" s="352" t="s">
        <v>169</v>
      </c>
    </row>
    <row r="99" spans="1:7" s="61" customFormat="1" ht="36" customHeight="1" x14ac:dyDescent="0.15">
      <c r="A99" s="640"/>
      <c r="B99" s="641"/>
      <c r="C99" s="642"/>
      <c r="D99" s="352" t="s">
        <v>228</v>
      </c>
      <c r="E99" s="354" t="s">
        <v>241</v>
      </c>
      <c r="F99" s="354" t="s">
        <v>241</v>
      </c>
      <c r="G99" s="352" t="s">
        <v>169</v>
      </c>
    </row>
    <row r="100" spans="1:7" s="61" customFormat="1" ht="36" customHeight="1" x14ac:dyDescent="0.15">
      <c r="A100" s="640"/>
      <c r="B100" s="641"/>
      <c r="C100" s="642"/>
      <c r="D100" s="352" t="s">
        <v>228</v>
      </c>
      <c r="E100" s="354" t="s">
        <v>242</v>
      </c>
      <c r="F100" s="354" t="s">
        <v>242</v>
      </c>
      <c r="G100" s="352" t="s">
        <v>169</v>
      </c>
    </row>
    <row r="101" spans="1:7" s="61" customFormat="1" ht="36" customHeight="1" x14ac:dyDescent="0.15">
      <c r="A101" s="640"/>
      <c r="B101" s="641"/>
      <c r="C101" s="642"/>
      <c r="D101" s="352" t="s">
        <v>228</v>
      </c>
      <c r="E101" s="354" t="s">
        <v>243</v>
      </c>
      <c r="F101" s="354" t="s">
        <v>243</v>
      </c>
      <c r="G101" s="352" t="s">
        <v>169</v>
      </c>
    </row>
    <row r="102" spans="1:7" s="61" customFormat="1" ht="36" customHeight="1" x14ac:dyDescent="0.15">
      <c r="A102" s="640"/>
      <c r="B102" s="641"/>
      <c r="C102" s="642"/>
      <c r="D102" s="352" t="s">
        <v>228</v>
      </c>
      <c r="E102" s="354" t="s">
        <v>244</v>
      </c>
      <c r="F102" s="354" t="s">
        <v>244</v>
      </c>
      <c r="G102" s="352" t="s">
        <v>169</v>
      </c>
    </row>
    <row r="103" spans="1:7" s="61" customFormat="1" ht="36" customHeight="1" x14ac:dyDescent="0.15">
      <c r="A103" s="640"/>
      <c r="B103" s="641"/>
      <c r="C103" s="642"/>
      <c r="D103" s="352" t="s">
        <v>228</v>
      </c>
      <c r="E103" s="350" t="s">
        <v>245</v>
      </c>
      <c r="F103" s="350" t="s">
        <v>245</v>
      </c>
      <c r="G103" s="352" t="s">
        <v>169</v>
      </c>
    </row>
    <row r="104" spans="1:7" s="61" customFormat="1" ht="36" customHeight="1" x14ac:dyDescent="0.15">
      <c r="A104" s="640"/>
      <c r="B104" s="641"/>
      <c r="C104" s="642"/>
      <c r="D104" s="352" t="s">
        <v>228</v>
      </c>
      <c r="E104" s="352" t="s">
        <v>246</v>
      </c>
      <c r="F104" s="352" t="s">
        <v>246</v>
      </c>
      <c r="G104" s="352" t="s">
        <v>169</v>
      </c>
    </row>
    <row r="105" spans="1:7" s="61" customFormat="1" ht="36" customHeight="1" x14ac:dyDescent="0.15">
      <c r="A105" s="640"/>
      <c r="B105" s="641"/>
      <c r="C105" s="642"/>
      <c r="D105" s="352" t="s">
        <v>228</v>
      </c>
      <c r="E105" s="360" t="s">
        <v>569</v>
      </c>
      <c r="F105" s="360" t="s">
        <v>569</v>
      </c>
      <c r="G105" s="352" t="s">
        <v>247</v>
      </c>
    </row>
    <row r="106" spans="1:7" s="61" customFormat="1" ht="36" customHeight="1" x14ac:dyDescent="0.15">
      <c r="A106" s="640"/>
      <c r="B106" s="641"/>
      <c r="C106" s="642"/>
      <c r="D106" s="352" t="s">
        <v>228</v>
      </c>
      <c r="E106" s="357" t="s">
        <v>248</v>
      </c>
      <c r="F106" s="357" t="s">
        <v>248</v>
      </c>
      <c r="G106" s="352" t="s">
        <v>169</v>
      </c>
    </row>
    <row r="107" spans="1:7" s="61" customFormat="1" ht="36" customHeight="1" x14ac:dyDescent="0.15">
      <c r="A107" s="640"/>
      <c r="B107" s="641"/>
      <c r="C107" s="642"/>
      <c r="D107" s="352" t="s">
        <v>228</v>
      </c>
      <c r="E107" s="350" t="s">
        <v>249</v>
      </c>
      <c r="F107" s="350" t="s">
        <v>249</v>
      </c>
      <c r="G107" s="352" t="s">
        <v>169</v>
      </c>
    </row>
    <row r="108" spans="1:7" s="61" customFormat="1" ht="36" customHeight="1" x14ac:dyDescent="0.15">
      <c r="A108" s="640"/>
      <c r="B108" s="641"/>
      <c r="C108" s="642"/>
      <c r="D108" s="352" t="s">
        <v>228</v>
      </c>
      <c r="E108" s="350" t="s">
        <v>250</v>
      </c>
      <c r="F108" s="350" t="s">
        <v>250</v>
      </c>
      <c r="G108" s="352" t="s">
        <v>169</v>
      </c>
    </row>
    <row r="109" spans="1:7" s="61" customFormat="1" ht="36" customHeight="1" x14ac:dyDescent="0.15">
      <c r="A109" s="640"/>
      <c r="B109" s="641"/>
      <c r="C109" s="642"/>
      <c r="D109" s="352" t="s">
        <v>228</v>
      </c>
      <c r="E109" s="350" t="s">
        <v>251</v>
      </c>
      <c r="F109" s="350" t="s">
        <v>251</v>
      </c>
      <c r="G109" s="352" t="s">
        <v>169</v>
      </c>
    </row>
    <row r="110" spans="1:7" s="61" customFormat="1" ht="36" customHeight="1" x14ac:dyDescent="0.15">
      <c r="A110" s="640"/>
      <c r="B110" s="641"/>
      <c r="C110" s="642"/>
      <c r="D110" s="352" t="s">
        <v>228</v>
      </c>
      <c r="E110" s="350" t="s">
        <v>570</v>
      </c>
      <c r="F110" s="350" t="s">
        <v>570</v>
      </c>
      <c r="G110" s="352" t="s">
        <v>169</v>
      </c>
    </row>
    <row r="111" spans="1:7" s="61" customFormat="1" ht="36" customHeight="1" x14ac:dyDescent="0.15">
      <c r="A111" s="640"/>
      <c r="B111" s="641"/>
      <c r="C111" s="642"/>
      <c r="D111" s="352" t="s">
        <v>228</v>
      </c>
      <c r="E111" s="350" t="s">
        <v>571</v>
      </c>
      <c r="F111" s="350" t="s">
        <v>571</v>
      </c>
      <c r="G111" s="352" t="s">
        <v>231</v>
      </c>
    </row>
    <row r="112" spans="1:7" s="61" customFormat="1" ht="36" customHeight="1" x14ac:dyDescent="0.15">
      <c r="A112" s="640"/>
      <c r="B112" s="641"/>
      <c r="C112" s="642"/>
      <c r="D112" s="352" t="s">
        <v>228</v>
      </c>
      <c r="E112" s="350" t="s">
        <v>252</v>
      </c>
      <c r="F112" s="350" t="s">
        <v>252</v>
      </c>
      <c r="G112" s="352" t="s">
        <v>169</v>
      </c>
    </row>
    <row r="113" spans="1:7" s="61" customFormat="1" ht="36" customHeight="1" x14ac:dyDescent="0.15">
      <c r="A113" s="640"/>
      <c r="B113" s="641"/>
      <c r="C113" s="642"/>
      <c r="D113" s="352" t="s">
        <v>228</v>
      </c>
      <c r="E113" s="352" t="s">
        <v>253</v>
      </c>
      <c r="F113" s="352" t="s">
        <v>253</v>
      </c>
      <c r="G113" s="352" t="s">
        <v>169</v>
      </c>
    </row>
    <row r="114" spans="1:7" s="61" customFormat="1" ht="36" customHeight="1" x14ac:dyDescent="0.15">
      <c r="A114" s="640"/>
      <c r="B114" s="641"/>
      <c r="C114" s="642"/>
      <c r="D114" s="352" t="s">
        <v>228</v>
      </c>
      <c r="E114" s="354" t="s">
        <v>254</v>
      </c>
      <c r="F114" s="354" t="s">
        <v>254</v>
      </c>
      <c r="G114" s="352" t="s">
        <v>169</v>
      </c>
    </row>
    <row r="115" spans="1:7" s="61" customFormat="1" ht="36" customHeight="1" x14ac:dyDescent="0.15">
      <c r="A115" s="640"/>
      <c r="B115" s="641"/>
      <c r="C115" s="642"/>
      <c r="D115" s="352" t="s">
        <v>228</v>
      </c>
      <c r="E115" s="354" t="s">
        <v>255</v>
      </c>
      <c r="F115" s="354" t="s">
        <v>255</v>
      </c>
      <c r="G115" s="352" t="s">
        <v>169</v>
      </c>
    </row>
    <row r="116" spans="1:7" s="61" customFormat="1" ht="36" customHeight="1" x14ac:dyDescent="0.15">
      <c r="A116" s="640"/>
      <c r="B116" s="641"/>
      <c r="C116" s="642"/>
      <c r="D116" s="352" t="s">
        <v>228</v>
      </c>
      <c r="E116" s="354" t="s">
        <v>256</v>
      </c>
      <c r="F116" s="354" t="s">
        <v>256</v>
      </c>
      <c r="G116" s="352" t="s">
        <v>169</v>
      </c>
    </row>
    <row r="117" spans="1:7" s="61" customFormat="1" ht="36" customHeight="1" x14ac:dyDescent="0.15">
      <c r="A117" s="640"/>
      <c r="B117" s="641"/>
      <c r="C117" s="642"/>
      <c r="D117" s="352" t="s">
        <v>228</v>
      </c>
      <c r="E117" s="354" t="s">
        <v>257</v>
      </c>
      <c r="F117" s="354" t="s">
        <v>257</v>
      </c>
      <c r="G117" s="352" t="s">
        <v>169</v>
      </c>
    </row>
    <row r="118" spans="1:7" s="61" customFormat="1" ht="36" customHeight="1" x14ac:dyDescent="0.15">
      <c r="A118" s="640"/>
      <c r="B118" s="641"/>
      <c r="C118" s="642"/>
      <c r="D118" s="352" t="s">
        <v>228</v>
      </c>
      <c r="E118" s="354" t="s">
        <v>258</v>
      </c>
      <c r="F118" s="354" t="s">
        <v>258</v>
      </c>
      <c r="G118" s="352" t="s">
        <v>169</v>
      </c>
    </row>
    <row r="119" spans="1:7" s="61" customFormat="1" ht="36" customHeight="1" x14ac:dyDescent="0.15">
      <c r="A119" s="640"/>
      <c r="B119" s="641"/>
      <c r="C119" s="642"/>
      <c r="D119" s="352" t="s">
        <v>228</v>
      </c>
      <c r="E119" s="354" t="s">
        <v>259</v>
      </c>
      <c r="F119" s="354" t="s">
        <v>259</v>
      </c>
      <c r="G119" s="352" t="s">
        <v>169</v>
      </c>
    </row>
    <row r="120" spans="1:7" s="61" customFormat="1" ht="36" customHeight="1" x14ac:dyDescent="0.15">
      <c r="A120" s="640"/>
      <c r="B120" s="641"/>
      <c r="C120" s="642"/>
      <c r="D120" s="352" t="s">
        <v>228</v>
      </c>
      <c r="E120" s="350" t="s">
        <v>572</v>
      </c>
      <c r="F120" s="350" t="s">
        <v>572</v>
      </c>
      <c r="G120" s="352" t="s">
        <v>169</v>
      </c>
    </row>
    <row r="121" spans="1:7" s="61" customFormat="1" ht="36" customHeight="1" x14ac:dyDescent="0.15">
      <c r="A121" s="640"/>
      <c r="B121" s="641"/>
      <c r="C121" s="642"/>
      <c r="D121" s="352" t="s">
        <v>228</v>
      </c>
      <c r="E121" s="354" t="s">
        <v>260</v>
      </c>
      <c r="F121" s="354" t="s">
        <v>260</v>
      </c>
      <c r="G121" s="352" t="s">
        <v>169</v>
      </c>
    </row>
    <row r="122" spans="1:7" s="61" customFormat="1" ht="36" customHeight="1" x14ac:dyDescent="0.15">
      <c r="A122" s="640"/>
      <c r="B122" s="641"/>
      <c r="C122" s="642"/>
      <c r="D122" s="352" t="s">
        <v>228</v>
      </c>
      <c r="E122" s="354" t="s">
        <v>261</v>
      </c>
      <c r="F122" s="354" t="s">
        <v>261</v>
      </c>
      <c r="G122" s="352" t="s">
        <v>169</v>
      </c>
    </row>
    <row r="123" spans="1:7" s="61" customFormat="1" ht="36" customHeight="1" x14ac:dyDescent="0.15">
      <c r="A123" s="640"/>
      <c r="B123" s="641"/>
      <c r="C123" s="642"/>
      <c r="D123" s="352" t="s">
        <v>228</v>
      </c>
      <c r="E123" s="350" t="s">
        <v>262</v>
      </c>
      <c r="F123" s="350" t="s">
        <v>262</v>
      </c>
      <c r="G123" s="352" t="s">
        <v>568</v>
      </c>
    </row>
    <row r="124" spans="1:7" s="61" customFormat="1" ht="36" customHeight="1" x14ac:dyDescent="0.15">
      <c r="A124" s="640"/>
      <c r="B124" s="641"/>
      <c r="C124" s="642"/>
      <c r="D124" s="352" t="s">
        <v>228</v>
      </c>
      <c r="E124" s="350" t="s">
        <v>263</v>
      </c>
      <c r="F124" s="350" t="s">
        <v>573</v>
      </c>
      <c r="G124" s="352" t="s">
        <v>169</v>
      </c>
    </row>
    <row r="125" spans="1:7" s="61" customFormat="1" ht="36" customHeight="1" x14ac:dyDescent="0.15">
      <c r="A125" s="640"/>
      <c r="B125" s="641"/>
      <c r="C125" s="642"/>
      <c r="D125" s="352" t="s">
        <v>228</v>
      </c>
      <c r="E125" s="350" t="s">
        <v>264</v>
      </c>
      <c r="F125" s="350" t="s">
        <v>264</v>
      </c>
      <c r="G125" s="352" t="s">
        <v>169</v>
      </c>
    </row>
    <row r="126" spans="1:7" s="61" customFormat="1" ht="36" customHeight="1" x14ac:dyDescent="0.15">
      <c r="A126" s="640"/>
      <c r="B126" s="641"/>
      <c r="C126" s="642"/>
      <c r="D126" s="352" t="s">
        <v>228</v>
      </c>
      <c r="E126" s="350" t="s">
        <v>265</v>
      </c>
      <c r="F126" s="350" t="s">
        <v>265</v>
      </c>
      <c r="G126" s="352" t="s">
        <v>169</v>
      </c>
    </row>
    <row r="127" spans="1:7" s="61" customFormat="1" ht="36" customHeight="1" x14ac:dyDescent="0.15">
      <c r="A127" s="640"/>
      <c r="B127" s="641"/>
      <c r="C127" s="642"/>
      <c r="D127" s="352" t="s">
        <v>228</v>
      </c>
      <c r="E127" s="354" t="s">
        <v>266</v>
      </c>
      <c r="F127" s="354" t="s">
        <v>266</v>
      </c>
      <c r="G127" s="352" t="s">
        <v>169</v>
      </c>
    </row>
    <row r="128" spans="1:7" s="61" customFormat="1" ht="36" customHeight="1" x14ac:dyDescent="0.15">
      <c r="A128" s="640"/>
      <c r="B128" s="641"/>
      <c r="C128" s="642"/>
      <c r="D128" s="352" t="s">
        <v>228</v>
      </c>
      <c r="E128" s="350" t="s">
        <v>574</v>
      </c>
      <c r="F128" s="350" t="s">
        <v>574</v>
      </c>
      <c r="G128" s="352" t="s">
        <v>169</v>
      </c>
    </row>
    <row r="129" spans="1:7" s="61" customFormat="1" ht="36" customHeight="1" x14ac:dyDescent="0.15">
      <c r="A129" s="640"/>
      <c r="B129" s="641"/>
      <c r="C129" s="642"/>
      <c r="D129" s="352" t="s">
        <v>228</v>
      </c>
      <c r="E129" s="354" t="s">
        <v>267</v>
      </c>
      <c r="F129" s="354" t="s">
        <v>267</v>
      </c>
      <c r="G129" s="352" t="s">
        <v>198</v>
      </c>
    </row>
    <row r="130" spans="1:7" s="61" customFormat="1" ht="36" customHeight="1" x14ac:dyDescent="0.15">
      <c r="A130" s="640"/>
      <c r="B130" s="641"/>
      <c r="C130" s="642"/>
      <c r="D130" s="352" t="s">
        <v>228</v>
      </c>
      <c r="E130" s="350" t="s">
        <v>575</v>
      </c>
      <c r="F130" s="350" t="s">
        <v>575</v>
      </c>
      <c r="G130" s="352" t="s">
        <v>247</v>
      </c>
    </row>
    <row r="131" spans="1:7" s="61" customFormat="1" ht="36" customHeight="1" x14ac:dyDescent="0.15">
      <c r="A131" s="640"/>
      <c r="B131" s="641"/>
      <c r="C131" s="642"/>
      <c r="D131" s="352" t="s">
        <v>228</v>
      </c>
      <c r="E131" s="350" t="s">
        <v>268</v>
      </c>
      <c r="F131" s="350" t="s">
        <v>268</v>
      </c>
      <c r="G131" s="355" t="s">
        <v>169</v>
      </c>
    </row>
    <row r="132" spans="1:7" s="61" customFormat="1" ht="36" customHeight="1" x14ac:dyDescent="0.15">
      <c r="A132" s="640"/>
      <c r="B132" s="641"/>
      <c r="C132" s="642"/>
      <c r="D132" s="352" t="s">
        <v>228</v>
      </c>
      <c r="E132" s="350" t="s">
        <v>269</v>
      </c>
      <c r="F132" s="350" t="s">
        <v>269</v>
      </c>
      <c r="G132" s="352" t="s">
        <v>169</v>
      </c>
    </row>
    <row r="133" spans="1:7" s="61" customFormat="1" ht="36" customHeight="1" x14ac:dyDescent="0.15">
      <c r="A133" s="640"/>
      <c r="B133" s="641"/>
      <c r="C133" s="642"/>
      <c r="D133" s="352" t="s">
        <v>228</v>
      </c>
      <c r="E133" s="350" t="s">
        <v>270</v>
      </c>
      <c r="F133" s="350" t="s">
        <v>270</v>
      </c>
      <c r="G133" s="352" t="s">
        <v>169</v>
      </c>
    </row>
    <row r="134" spans="1:7" s="61" customFormat="1" ht="36" customHeight="1" x14ac:dyDescent="0.15">
      <c r="A134" s="640"/>
      <c r="B134" s="641"/>
      <c r="C134" s="642"/>
      <c r="D134" s="352" t="s">
        <v>228</v>
      </c>
      <c r="E134" s="360" t="s">
        <v>349</v>
      </c>
      <c r="F134" s="360" t="s">
        <v>576</v>
      </c>
      <c r="G134" s="352" t="s">
        <v>169</v>
      </c>
    </row>
    <row r="135" spans="1:7" s="61" customFormat="1" ht="36" customHeight="1" x14ac:dyDescent="0.15">
      <c r="A135" s="640"/>
      <c r="B135" s="641"/>
      <c r="C135" s="642"/>
      <c r="D135" s="352" t="s">
        <v>228</v>
      </c>
      <c r="E135" s="350" t="s">
        <v>271</v>
      </c>
      <c r="F135" s="350" t="s">
        <v>271</v>
      </c>
      <c r="G135" s="355" t="s">
        <v>169</v>
      </c>
    </row>
    <row r="136" spans="1:7" s="61" customFormat="1" ht="36" customHeight="1" x14ac:dyDescent="0.15">
      <c r="A136" s="640"/>
      <c r="B136" s="641"/>
      <c r="C136" s="642"/>
      <c r="D136" s="352" t="s">
        <v>228</v>
      </c>
      <c r="E136" s="354" t="s">
        <v>272</v>
      </c>
      <c r="F136" s="354" t="s">
        <v>272</v>
      </c>
      <c r="G136" s="352" t="s">
        <v>169</v>
      </c>
    </row>
    <row r="137" spans="1:7" s="61" customFormat="1" ht="36" customHeight="1" x14ac:dyDescent="0.15">
      <c r="A137" s="640"/>
      <c r="B137" s="641"/>
      <c r="C137" s="642"/>
      <c r="D137" s="352" t="s">
        <v>228</v>
      </c>
      <c r="E137" s="354" t="s">
        <v>273</v>
      </c>
      <c r="F137" s="354" t="s">
        <v>273</v>
      </c>
      <c r="G137" s="352" t="s">
        <v>169</v>
      </c>
    </row>
    <row r="138" spans="1:7" s="61" customFormat="1" ht="36" customHeight="1" x14ac:dyDescent="0.15">
      <c r="A138" s="640"/>
      <c r="B138" s="641"/>
      <c r="C138" s="642"/>
      <c r="D138" s="352" t="s">
        <v>228</v>
      </c>
      <c r="E138" s="354" t="s">
        <v>274</v>
      </c>
      <c r="F138" s="354" t="s">
        <v>274</v>
      </c>
      <c r="G138" s="352" t="s">
        <v>169</v>
      </c>
    </row>
    <row r="139" spans="1:7" s="61" customFormat="1" ht="36" customHeight="1" x14ac:dyDescent="0.15">
      <c r="A139" s="640"/>
      <c r="B139" s="641"/>
      <c r="C139" s="642"/>
      <c r="D139" s="352" t="s">
        <v>228</v>
      </c>
      <c r="E139" s="350" t="s">
        <v>275</v>
      </c>
      <c r="F139" s="350" t="s">
        <v>275</v>
      </c>
      <c r="G139" s="355" t="s">
        <v>169</v>
      </c>
    </row>
    <row r="140" spans="1:7" s="61" customFormat="1" ht="36" customHeight="1" x14ac:dyDescent="0.15">
      <c r="A140" s="640"/>
      <c r="B140" s="641"/>
      <c r="C140" s="642"/>
      <c r="D140" s="352" t="s">
        <v>228</v>
      </c>
      <c r="E140" s="350" t="s">
        <v>276</v>
      </c>
      <c r="F140" s="350" t="s">
        <v>276</v>
      </c>
      <c r="G140" s="355" t="s">
        <v>169</v>
      </c>
    </row>
    <row r="141" spans="1:7" s="61" customFormat="1" ht="36" customHeight="1" x14ac:dyDescent="0.15">
      <c r="A141" s="640"/>
      <c r="B141" s="641"/>
      <c r="C141" s="642"/>
      <c r="D141" s="352" t="s">
        <v>228</v>
      </c>
      <c r="E141" s="350" t="s">
        <v>277</v>
      </c>
      <c r="F141" s="350" t="s">
        <v>277</v>
      </c>
      <c r="G141" s="352" t="s">
        <v>169</v>
      </c>
    </row>
    <row r="142" spans="1:7" s="353" customFormat="1" ht="36" customHeight="1" x14ac:dyDescent="0.15">
      <c r="A142" s="640"/>
      <c r="B142" s="641"/>
      <c r="C142" s="642"/>
      <c r="D142" s="352" t="s">
        <v>228</v>
      </c>
      <c r="E142" s="352" t="s">
        <v>278</v>
      </c>
      <c r="F142" s="352" t="s">
        <v>278</v>
      </c>
      <c r="G142" s="355" t="s">
        <v>169</v>
      </c>
    </row>
    <row r="143" spans="1:7" s="61" customFormat="1" ht="36" customHeight="1" x14ac:dyDescent="0.15">
      <c r="A143" s="640"/>
      <c r="B143" s="641"/>
      <c r="C143" s="642"/>
      <c r="D143" s="352" t="s">
        <v>228</v>
      </c>
      <c r="E143" s="354" t="s">
        <v>279</v>
      </c>
      <c r="F143" s="354" t="s">
        <v>279</v>
      </c>
      <c r="G143" s="352" t="s">
        <v>230</v>
      </c>
    </row>
    <row r="144" spans="1:7" s="61" customFormat="1" ht="36" customHeight="1" x14ac:dyDescent="0.15">
      <c r="A144" s="640"/>
      <c r="B144" s="641"/>
      <c r="C144" s="642"/>
      <c r="D144" s="352" t="s">
        <v>228</v>
      </c>
      <c r="E144" s="350" t="s">
        <v>280</v>
      </c>
      <c r="F144" s="350" t="s">
        <v>280</v>
      </c>
      <c r="G144" s="352" t="s">
        <v>230</v>
      </c>
    </row>
    <row r="145" spans="1:7" s="61" customFormat="1" ht="36" customHeight="1" x14ac:dyDescent="0.15">
      <c r="A145" s="640"/>
      <c r="B145" s="641"/>
      <c r="C145" s="642"/>
      <c r="D145" s="352" t="s">
        <v>228</v>
      </c>
      <c r="E145" s="354" t="s">
        <v>281</v>
      </c>
      <c r="F145" s="354" t="s">
        <v>281</v>
      </c>
      <c r="G145" s="352" t="s">
        <v>169</v>
      </c>
    </row>
    <row r="146" spans="1:7" s="61" customFormat="1" ht="36" customHeight="1" x14ac:dyDescent="0.15">
      <c r="A146" s="640"/>
      <c r="B146" s="641"/>
      <c r="C146" s="642"/>
      <c r="D146" s="352" t="s">
        <v>228</v>
      </c>
      <c r="E146" s="354" t="s">
        <v>282</v>
      </c>
      <c r="F146" s="354" t="s">
        <v>282</v>
      </c>
      <c r="G146" s="352" t="s">
        <v>230</v>
      </c>
    </row>
    <row r="147" spans="1:7" s="61" customFormat="1" ht="36" customHeight="1" x14ac:dyDescent="0.15">
      <c r="A147" s="640"/>
      <c r="B147" s="641"/>
      <c r="C147" s="642"/>
      <c r="D147" s="352" t="s">
        <v>228</v>
      </c>
      <c r="E147" s="354" t="s">
        <v>283</v>
      </c>
      <c r="F147" s="354" t="s">
        <v>283</v>
      </c>
      <c r="G147" s="352" t="s">
        <v>169</v>
      </c>
    </row>
    <row r="148" spans="1:7" s="61" customFormat="1" ht="36" customHeight="1" x14ac:dyDescent="0.15">
      <c r="A148" s="640"/>
      <c r="B148" s="641"/>
      <c r="C148" s="642"/>
      <c r="D148" s="352" t="s">
        <v>228</v>
      </c>
      <c r="E148" s="354" t="s">
        <v>284</v>
      </c>
      <c r="F148" s="354" t="s">
        <v>284</v>
      </c>
      <c r="G148" s="352" t="s">
        <v>169</v>
      </c>
    </row>
    <row r="149" spans="1:7" s="61" customFormat="1" ht="36" customHeight="1" x14ac:dyDescent="0.15">
      <c r="A149" s="640"/>
      <c r="B149" s="641"/>
      <c r="C149" s="642"/>
      <c r="D149" s="352" t="s">
        <v>228</v>
      </c>
      <c r="E149" s="352" t="s">
        <v>285</v>
      </c>
      <c r="F149" s="352" t="s">
        <v>285</v>
      </c>
      <c r="G149" s="352" t="s">
        <v>169</v>
      </c>
    </row>
    <row r="150" spans="1:7" s="61" customFormat="1" ht="36" customHeight="1" x14ac:dyDescent="0.15">
      <c r="A150" s="640"/>
      <c r="B150" s="641"/>
      <c r="C150" s="642"/>
      <c r="D150" s="352" t="s">
        <v>228</v>
      </c>
      <c r="E150" s="350" t="s">
        <v>286</v>
      </c>
      <c r="F150" s="350" t="s">
        <v>286</v>
      </c>
      <c r="G150" s="352" t="s">
        <v>169</v>
      </c>
    </row>
    <row r="151" spans="1:7" s="61" customFormat="1" ht="36" customHeight="1" x14ac:dyDescent="0.15">
      <c r="A151" s="643"/>
      <c r="B151" s="644"/>
      <c r="C151" s="645"/>
      <c r="D151" s="352" t="s">
        <v>228</v>
      </c>
      <c r="E151" s="350" t="s">
        <v>287</v>
      </c>
      <c r="F151" s="350" t="s">
        <v>287</v>
      </c>
      <c r="G151" s="352" t="s">
        <v>169</v>
      </c>
    </row>
    <row r="152" spans="1:7" s="61" customFormat="1" ht="36" customHeight="1" x14ac:dyDescent="0.15">
      <c r="A152" s="632" t="s">
        <v>288</v>
      </c>
      <c r="B152" s="637" t="s">
        <v>289</v>
      </c>
      <c r="C152" s="639"/>
      <c r="D152" s="352" t="s">
        <v>228</v>
      </c>
      <c r="E152" s="350" t="s">
        <v>290</v>
      </c>
      <c r="F152" s="350" t="s">
        <v>290</v>
      </c>
      <c r="G152" s="352" t="s">
        <v>577</v>
      </c>
    </row>
    <row r="153" spans="1:7" s="61" customFormat="1" ht="36" customHeight="1" x14ac:dyDescent="0.15">
      <c r="A153" s="630"/>
      <c r="B153" s="640"/>
      <c r="C153" s="642"/>
      <c r="D153" s="352" t="s">
        <v>228</v>
      </c>
      <c r="E153" s="350" t="s">
        <v>291</v>
      </c>
      <c r="F153" s="350" t="s">
        <v>291</v>
      </c>
      <c r="G153" s="352" t="s">
        <v>169</v>
      </c>
    </row>
    <row r="154" spans="1:7" s="61" customFormat="1" ht="36" customHeight="1" x14ac:dyDescent="0.15">
      <c r="A154" s="630"/>
      <c r="B154" s="640"/>
      <c r="C154" s="642"/>
      <c r="D154" s="352" t="s">
        <v>228</v>
      </c>
      <c r="E154" s="350" t="s">
        <v>292</v>
      </c>
      <c r="F154" s="350" t="s">
        <v>292</v>
      </c>
      <c r="G154" s="352" t="s">
        <v>169</v>
      </c>
    </row>
    <row r="155" spans="1:7" s="61" customFormat="1" ht="36" customHeight="1" x14ac:dyDescent="0.15">
      <c r="A155" s="630"/>
      <c r="B155" s="640"/>
      <c r="C155" s="642"/>
      <c r="D155" s="352" t="s">
        <v>228</v>
      </c>
      <c r="E155" s="350" t="s">
        <v>293</v>
      </c>
      <c r="F155" s="350" t="s">
        <v>293</v>
      </c>
      <c r="G155" s="352" t="s">
        <v>169</v>
      </c>
    </row>
    <row r="156" spans="1:7" s="61" customFormat="1" ht="36" customHeight="1" x14ac:dyDescent="0.15">
      <c r="A156" s="630"/>
      <c r="B156" s="640"/>
      <c r="C156" s="642"/>
      <c r="D156" s="352" t="s">
        <v>228</v>
      </c>
      <c r="E156" s="350" t="s">
        <v>294</v>
      </c>
      <c r="F156" s="350" t="s">
        <v>294</v>
      </c>
      <c r="G156" s="352" t="s">
        <v>169</v>
      </c>
    </row>
    <row r="157" spans="1:7" s="61" customFormat="1" ht="36" customHeight="1" x14ac:dyDescent="0.15">
      <c r="A157" s="630"/>
      <c r="B157" s="640"/>
      <c r="C157" s="642"/>
      <c r="D157" s="352" t="s">
        <v>228</v>
      </c>
      <c r="E157" s="350" t="s">
        <v>295</v>
      </c>
      <c r="F157" s="350" t="s">
        <v>295</v>
      </c>
      <c r="G157" s="352" t="s">
        <v>169</v>
      </c>
    </row>
    <row r="158" spans="1:7" s="61" customFormat="1" ht="36" customHeight="1" x14ac:dyDescent="0.15">
      <c r="A158" s="630"/>
      <c r="B158" s="640"/>
      <c r="C158" s="642"/>
      <c r="D158" s="352" t="s">
        <v>228</v>
      </c>
      <c r="E158" s="350" t="s">
        <v>296</v>
      </c>
      <c r="F158" s="350" t="s">
        <v>296</v>
      </c>
      <c r="G158" s="352" t="s">
        <v>169</v>
      </c>
    </row>
    <row r="159" spans="1:7" s="61" customFormat="1" ht="36" customHeight="1" x14ac:dyDescent="0.15">
      <c r="A159" s="630"/>
      <c r="B159" s="640"/>
      <c r="C159" s="642"/>
      <c r="D159" s="352" t="s">
        <v>228</v>
      </c>
      <c r="E159" s="350" t="s">
        <v>297</v>
      </c>
      <c r="F159" s="350" t="s">
        <v>297</v>
      </c>
      <c r="G159" s="352" t="s">
        <v>169</v>
      </c>
    </row>
    <row r="160" spans="1:7" s="61" customFormat="1" ht="36" customHeight="1" x14ac:dyDescent="0.15">
      <c r="A160" s="630"/>
      <c r="B160" s="640"/>
      <c r="C160" s="642"/>
      <c r="D160" s="352" t="s">
        <v>228</v>
      </c>
      <c r="E160" s="350" t="s">
        <v>298</v>
      </c>
      <c r="F160" s="350" t="s">
        <v>298</v>
      </c>
      <c r="G160" s="352" t="s">
        <v>169</v>
      </c>
    </row>
    <row r="161" spans="1:7" s="61" customFormat="1" ht="36" customHeight="1" x14ac:dyDescent="0.15">
      <c r="A161" s="630"/>
      <c r="B161" s="640"/>
      <c r="C161" s="642"/>
      <c r="D161" s="352" t="s">
        <v>228</v>
      </c>
      <c r="E161" s="350" t="s">
        <v>299</v>
      </c>
      <c r="F161" s="350" t="s">
        <v>299</v>
      </c>
      <c r="G161" s="352" t="s">
        <v>169</v>
      </c>
    </row>
    <row r="162" spans="1:7" s="61" customFormat="1" ht="36" customHeight="1" x14ac:dyDescent="0.15">
      <c r="A162" s="630"/>
      <c r="B162" s="640"/>
      <c r="C162" s="642"/>
      <c r="D162" s="352" t="s">
        <v>228</v>
      </c>
      <c r="E162" s="350" t="s">
        <v>578</v>
      </c>
      <c r="F162" s="350" t="s">
        <v>578</v>
      </c>
      <c r="G162" s="356" t="s">
        <v>198</v>
      </c>
    </row>
    <row r="163" spans="1:7" s="61" customFormat="1" ht="36" customHeight="1" x14ac:dyDescent="0.15">
      <c r="A163" s="630"/>
      <c r="B163" s="643"/>
      <c r="C163" s="645"/>
      <c r="D163" s="352" t="s">
        <v>228</v>
      </c>
      <c r="E163" s="360" t="s">
        <v>579</v>
      </c>
      <c r="F163" s="360" t="s">
        <v>579</v>
      </c>
      <c r="G163" s="356" t="s">
        <v>198</v>
      </c>
    </row>
    <row r="164" spans="1:7" s="61" customFormat="1" ht="36" customHeight="1" x14ac:dyDescent="0.15">
      <c r="A164" s="630"/>
      <c r="B164" s="637" t="s">
        <v>300</v>
      </c>
      <c r="C164" s="639"/>
      <c r="D164" s="352" t="s">
        <v>228</v>
      </c>
      <c r="E164" s="360" t="s">
        <v>580</v>
      </c>
      <c r="F164" s="360" t="s">
        <v>580</v>
      </c>
      <c r="G164" s="352" t="s">
        <v>198</v>
      </c>
    </row>
    <row r="165" spans="1:7" s="61" customFormat="1" ht="36" customHeight="1" x14ac:dyDescent="0.15">
      <c r="A165" s="630"/>
      <c r="B165" s="640"/>
      <c r="C165" s="642"/>
      <c r="D165" s="352" t="s">
        <v>228</v>
      </c>
      <c r="E165" s="360" t="s">
        <v>581</v>
      </c>
      <c r="F165" s="360" t="s">
        <v>581</v>
      </c>
      <c r="G165" s="352" t="s">
        <v>198</v>
      </c>
    </row>
    <row r="166" spans="1:7" s="61" customFormat="1" ht="36" customHeight="1" x14ac:dyDescent="0.15">
      <c r="A166" s="630"/>
      <c r="B166" s="640"/>
      <c r="C166" s="642"/>
      <c r="D166" s="352" t="s">
        <v>228</v>
      </c>
      <c r="E166" s="350" t="s">
        <v>301</v>
      </c>
      <c r="F166" s="350" t="s">
        <v>301</v>
      </c>
      <c r="G166" s="352" t="s">
        <v>198</v>
      </c>
    </row>
    <row r="167" spans="1:7" s="61" customFormat="1" ht="36" customHeight="1" x14ac:dyDescent="0.15">
      <c r="A167" s="630"/>
      <c r="B167" s="640"/>
      <c r="C167" s="642"/>
      <c r="D167" s="352" t="s">
        <v>228</v>
      </c>
      <c r="E167" s="361" t="s">
        <v>302</v>
      </c>
      <c r="F167" s="361" t="s">
        <v>302</v>
      </c>
      <c r="G167" s="352" t="s">
        <v>198</v>
      </c>
    </row>
    <row r="168" spans="1:7" s="61" customFormat="1" ht="36" customHeight="1" x14ac:dyDescent="0.15">
      <c r="A168" s="630"/>
      <c r="B168" s="640"/>
      <c r="C168" s="642"/>
      <c r="D168" s="352" t="s">
        <v>228</v>
      </c>
      <c r="E168" s="360" t="s">
        <v>303</v>
      </c>
      <c r="F168" s="360" t="s">
        <v>303</v>
      </c>
      <c r="G168" s="352" t="s">
        <v>198</v>
      </c>
    </row>
    <row r="169" spans="1:7" s="61" customFormat="1" ht="36" customHeight="1" x14ac:dyDescent="0.15">
      <c r="A169" s="630"/>
      <c r="B169" s="640"/>
      <c r="C169" s="642"/>
      <c r="D169" s="352" t="s">
        <v>228</v>
      </c>
      <c r="E169" s="362" t="s">
        <v>304</v>
      </c>
      <c r="F169" s="362" t="s">
        <v>304</v>
      </c>
      <c r="G169" s="352" t="s">
        <v>198</v>
      </c>
    </row>
    <row r="170" spans="1:7" s="61" customFormat="1" ht="36" customHeight="1" x14ac:dyDescent="0.15">
      <c r="A170" s="630"/>
      <c r="B170" s="640"/>
      <c r="C170" s="642"/>
      <c r="D170" s="352" t="s">
        <v>228</v>
      </c>
      <c r="E170" s="360" t="s">
        <v>305</v>
      </c>
      <c r="F170" s="360" t="s">
        <v>305</v>
      </c>
      <c r="G170" s="352" t="s">
        <v>198</v>
      </c>
    </row>
    <row r="171" spans="1:7" s="61" customFormat="1" ht="36" customHeight="1" x14ac:dyDescent="0.15">
      <c r="A171" s="630"/>
      <c r="B171" s="640"/>
      <c r="C171" s="642"/>
      <c r="D171" s="352" t="s">
        <v>228</v>
      </c>
      <c r="E171" s="362" t="s">
        <v>306</v>
      </c>
      <c r="F171" s="362" t="s">
        <v>306</v>
      </c>
      <c r="G171" s="352" t="s">
        <v>198</v>
      </c>
    </row>
    <row r="172" spans="1:7" s="61" customFormat="1" ht="36" customHeight="1" x14ac:dyDescent="0.15">
      <c r="A172" s="630"/>
      <c r="B172" s="640"/>
      <c r="C172" s="642"/>
      <c r="D172" s="352" t="s">
        <v>228</v>
      </c>
      <c r="E172" s="360" t="s">
        <v>307</v>
      </c>
      <c r="F172" s="360" t="s">
        <v>307</v>
      </c>
      <c r="G172" s="352" t="s">
        <v>198</v>
      </c>
    </row>
    <row r="173" spans="1:7" s="61" customFormat="1" ht="36" customHeight="1" x14ac:dyDescent="0.15">
      <c r="A173" s="630"/>
      <c r="B173" s="640"/>
      <c r="C173" s="642"/>
      <c r="D173" s="352" t="s">
        <v>228</v>
      </c>
      <c r="E173" s="362" t="s">
        <v>308</v>
      </c>
      <c r="F173" s="362" t="s">
        <v>308</v>
      </c>
      <c r="G173" s="352" t="s">
        <v>198</v>
      </c>
    </row>
    <row r="174" spans="1:7" s="61" customFormat="1" ht="36" customHeight="1" x14ac:dyDescent="0.15">
      <c r="A174" s="630"/>
      <c r="B174" s="640"/>
      <c r="C174" s="642"/>
      <c r="D174" s="352" t="s">
        <v>228</v>
      </c>
      <c r="E174" s="350" t="s">
        <v>309</v>
      </c>
      <c r="F174" s="350" t="s">
        <v>309</v>
      </c>
      <c r="G174" s="352" t="s">
        <v>198</v>
      </c>
    </row>
    <row r="175" spans="1:7" s="61" customFormat="1" ht="36" customHeight="1" x14ac:dyDescent="0.15">
      <c r="A175" s="630"/>
      <c r="B175" s="640"/>
      <c r="C175" s="642"/>
      <c r="D175" s="352" t="s">
        <v>228</v>
      </c>
      <c r="E175" s="350" t="s">
        <v>310</v>
      </c>
      <c r="F175" s="350" t="s">
        <v>310</v>
      </c>
      <c r="G175" s="352" t="s">
        <v>198</v>
      </c>
    </row>
    <row r="176" spans="1:7" s="61" customFormat="1" ht="36" customHeight="1" x14ac:dyDescent="0.15">
      <c r="A176" s="630"/>
      <c r="B176" s="640"/>
      <c r="C176" s="642"/>
      <c r="D176" s="352" t="s">
        <v>228</v>
      </c>
      <c r="E176" s="350" t="s">
        <v>311</v>
      </c>
      <c r="F176" s="350" t="s">
        <v>311</v>
      </c>
      <c r="G176" s="352" t="s">
        <v>198</v>
      </c>
    </row>
    <row r="177" spans="1:7" s="61" customFormat="1" ht="36" customHeight="1" x14ac:dyDescent="0.15">
      <c r="A177" s="630"/>
      <c r="B177" s="640"/>
      <c r="C177" s="642"/>
      <c r="D177" s="352" t="s">
        <v>228</v>
      </c>
      <c r="E177" s="350" t="s">
        <v>582</v>
      </c>
      <c r="F177" s="350" t="s">
        <v>582</v>
      </c>
      <c r="G177" s="352" t="s">
        <v>198</v>
      </c>
    </row>
    <row r="178" spans="1:7" s="61" customFormat="1" ht="36" customHeight="1" x14ac:dyDescent="0.15">
      <c r="A178" s="630"/>
      <c r="B178" s="640"/>
      <c r="C178" s="642"/>
      <c r="D178" s="352" t="s">
        <v>228</v>
      </c>
      <c r="E178" s="350" t="s">
        <v>312</v>
      </c>
      <c r="F178" s="350" t="s">
        <v>312</v>
      </c>
      <c r="G178" s="352" t="s">
        <v>198</v>
      </c>
    </row>
    <row r="179" spans="1:7" s="61" customFormat="1" ht="36" customHeight="1" x14ac:dyDescent="0.15">
      <c r="A179" s="630"/>
      <c r="B179" s="640"/>
      <c r="C179" s="642"/>
      <c r="D179" s="352" t="s">
        <v>228</v>
      </c>
      <c r="E179" s="350" t="s">
        <v>313</v>
      </c>
      <c r="F179" s="350" t="s">
        <v>313</v>
      </c>
      <c r="G179" s="352" t="s">
        <v>198</v>
      </c>
    </row>
    <row r="180" spans="1:7" s="61" customFormat="1" ht="36" customHeight="1" x14ac:dyDescent="0.15">
      <c r="A180" s="630"/>
      <c r="B180" s="640"/>
      <c r="C180" s="642"/>
      <c r="D180" s="352" t="s">
        <v>228</v>
      </c>
      <c r="E180" s="354" t="s">
        <v>314</v>
      </c>
      <c r="F180" s="354" t="s">
        <v>314</v>
      </c>
      <c r="G180" s="352" t="s">
        <v>198</v>
      </c>
    </row>
    <row r="181" spans="1:7" s="61" customFormat="1" ht="36" customHeight="1" x14ac:dyDescent="0.15">
      <c r="A181" s="630"/>
      <c r="B181" s="640"/>
      <c r="C181" s="642"/>
      <c r="D181" s="352" t="s">
        <v>228</v>
      </c>
      <c r="E181" s="354" t="s">
        <v>315</v>
      </c>
      <c r="F181" s="354" t="s">
        <v>315</v>
      </c>
      <c r="G181" s="352" t="s">
        <v>198</v>
      </c>
    </row>
    <row r="182" spans="1:7" s="61" customFormat="1" ht="36" customHeight="1" x14ac:dyDescent="0.15">
      <c r="A182" s="630"/>
      <c r="B182" s="640"/>
      <c r="C182" s="642"/>
      <c r="D182" s="352" t="s">
        <v>228</v>
      </c>
      <c r="E182" s="354" t="s">
        <v>316</v>
      </c>
      <c r="F182" s="354" t="s">
        <v>316</v>
      </c>
      <c r="G182" s="352" t="s">
        <v>198</v>
      </c>
    </row>
    <row r="183" spans="1:7" s="61" customFormat="1" ht="36" customHeight="1" x14ac:dyDescent="0.15">
      <c r="A183" s="630"/>
      <c r="B183" s="640"/>
      <c r="C183" s="642"/>
      <c r="D183" s="352" t="s">
        <v>228</v>
      </c>
      <c r="E183" s="354" t="s">
        <v>317</v>
      </c>
      <c r="F183" s="354" t="s">
        <v>317</v>
      </c>
      <c r="G183" s="352" t="s">
        <v>198</v>
      </c>
    </row>
    <row r="184" spans="1:7" s="61" customFormat="1" ht="36" customHeight="1" x14ac:dyDescent="0.15">
      <c r="A184" s="630"/>
      <c r="B184" s="640"/>
      <c r="C184" s="642"/>
      <c r="D184" s="352" t="s">
        <v>228</v>
      </c>
      <c r="E184" s="354" t="s">
        <v>318</v>
      </c>
      <c r="F184" s="354" t="s">
        <v>318</v>
      </c>
      <c r="G184" s="352" t="s">
        <v>198</v>
      </c>
    </row>
    <row r="185" spans="1:7" s="61" customFormat="1" ht="36" customHeight="1" x14ac:dyDescent="0.15">
      <c r="A185" s="630"/>
      <c r="B185" s="640"/>
      <c r="C185" s="642"/>
      <c r="D185" s="352" t="s">
        <v>228</v>
      </c>
      <c r="E185" s="354" t="s">
        <v>319</v>
      </c>
      <c r="F185" s="354" t="s">
        <v>319</v>
      </c>
      <c r="G185" s="352" t="s">
        <v>198</v>
      </c>
    </row>
    <row r="186" spans="1:7" s="61" customFormat="1" ht="36" customHeight="1" x14ac:dyDescent="0.15">
      <c r="A186" s="630"/>
      <c r="B186" s="640"/>
      <c r="C186" s="642"/>
      <c r="D186" s="352" t="s">
        <v>228</v>
      </c>
      <c r="E186" s="354" t="s">
        <v>320</v>
      </c>
      <c r="F186" s="354" t="s">
        <v>320</v>
      </c>
      <c r="G186" s="352" t="s">
        <v>198</v>
      </c>
    </row>
    <row r="187" spans="1:7" s="61" customFormat="1" ht="36" customHeight="1" x14ac:dyDescent="0.15">
      <c r="A187" s="630"/>
      <c r="B187" s="640"/>
      <c r="C187" s="642"/>
      <c r="D187" s="352" t="s">
        <v>228</v>
      </c>
      <c r="E187" s="360" t="s">
        <v>321</v>
      </c>
      <c r="F187" s="360" t="s">
        <v>321</v>
      </c>
      <c r="G187" s="352" t="s">
        <v>198</v>
      </c>
    </row>
    <row r="188" spans="1:7" s="61" customFormat="1" ht="36" customHeight="1" x14ac:dyDescent="0.15">
      <c r="A188" s="630"/>
      <c r="B188" s="640"/>
      <c r="C188" s="642"/>
      <c r="D188" s="352" t="s">
        <v>228</v>
      </c>
      <c r="E188" s="354" t="s">
        <v>322</v>
      </c>
      <c r="F188" s="354" t="s">
        <v>322</v>
      </c>
      <c r="G188" s="352" t="s">
        <v>198</v>
      </c>
    </row>
    <row r="189" spans="1:7" s="61" customFormat="1" ht="36" customHeight="1" x14ac:dyDescent="0.15">
      <c r="A189" s="630"/>
      <c r="B189" s="640"/>
      <c r="C189" s="642"/>
      <c r="D189" s="352" t="s">
        <v>228</v>
      </c>
      <c r="E189" s="360" t="s">
        <v>323</v>
      </c>
      <c r="F189" s="360" t="s">
        <v>323</v>
      </c>
      <c r="G189" s="352" t="s">
        <v>198</v>
      </c>
    </row>
    <row r="190" spans="1:7" s="61" customFormat="1" ht="36" customHeight="1" x14ac:dyDescent="0.15">
      <c r="A190" s="630"/>
      <c r="B190" s="640"/>
      <c r="C190" s="642"/>
      <c r="D190" s="352" t="s">
        <v>228</v>
      </c>
      <c r="E190" s="354" t="s">
        <v>324</v>
      </c>
      <c r="F190" s="354" t="s">
        <v>324</v>
      </c>
      <c r="G190" s="352" t="s">
        <v>198</v>
      </c>
    </row>
    <row r="191" spans="1:7" s="61" customFormat="1" ht="36" customHeight="1" x14ac:dyDescent="0.15">
      <c r="A191" s="630"/>
      <c r="B191" s="640"/>
      <c r="C191" s="642"/>
      <c r="D191" s="352" t="s">
        <v>228</v>
      </c>
      <c r="E191" s="360" t="s">
        <v>325</v>
      </c>
      <c r="F191" s="360" t="s">
        <v>325</v>
      </c>
      <c r="G191" s="352" t="s">
        <v>198</v>
      </c>
    </row>
    <row r="192" spans="1:7" s="61" customFormat="1" ht="36" customHeight="1" x14ac:dyDescent="0.15">
      <c r="A192" s="630"/>
      <c r="B192" s="640"/>
      <c r="C192" s="642"/>
      <c r="D192" s="352" t="s">
        <v>228</v>
      </c>
      <c r="E192" s="354" t="s">
        <v>326</v>
      </c>
      <c r="F192" s="354" t="s">
        <v>326</v>
      </c>
      <c r="G192" s="352" t="s">
        <v>198</v>
      </c>
    </row>
    <row r="193" spans="1:7" s="61" customFormat="1" ht="36" customHeight="1" x14ac:dyDescent="0.15">
      <c r="A193" s="630"/>
      <c r="B193" s="640"/>
      <c r="C193" s="642"/>
      <c r="D193" s="352" t="s">
        <v>228</v>
      </c>
      <c r="E193" s="354" t="s">
        <v>327</v>
      </c>
      <c r="F193" s="354" t="s">
        <v>327</v>
      </c>
      <c r="G193" s="352" t="s">
        <v>198</v>
      </c>
    </row>
    <row r="194" spans="1:7" s="61" customFormat="1" ht="36" customHeight="1" x14ac:dyDescent="0.15">
      <c r="A194" s="631"/>
      <c r="B194" s="643"/>
      <c r="C194" s="645"/>
      <c r="D194" s="352" t="s">
        <v>228</v>
      </c>
      <c r="E194" s="360" t="s">
        <v>583</v>
      </c>
      <c r="F194" s="360" t="s">
        <v>584</v>
      </c>
      <c r="G194" s="352" t="s">
        <v>198</v>
      </c>
    </row>
    <row r="195" spans="1:7" s="61" customFormat="1" ht="36" customHeight="1" x14ac:dyDescent="0.15">
      <c r="A195" s="638" t="s">
        <v>328</v>
      </c>
      <c r="B195" s="638"/>
      <c r="C195" s="639"/>
      <c r="D195" s="352" t="s">
        <v>164</v>
      </c>
      <c r="E195" s="354" t="s">
        <v>329</v>
      </c>
      <c r="F195" s="354" t="s">
        <v>329</v>
      </c>
      <c r="G195" s="352" t="s">
        <v>168</v>
      </c>
    </row>
    <row r="196" spans="1:7" s="61" customFormat="1" ht="36" customHeight="1" x14ac:dyDescent="0.15">
      <c r="A196" s="641"/>
      <c r="B196" s="641"/>
      <c r="C196" s="642"/>
      <c r="D196" s="352" t="s">
        <v>164</v>
      </c>
      <c r="E196" s="354" t="s">
        <v>330</v>
      </c>
      <c r="F196" s="354" t="s">
        <v>330</v>
      </c>
      <c r="G196" s="352" t="s">
        <v>585</v>
      </c>
    </row>
    <row r="197" spans="1:7" s="61" customFormat="1" ht="36" customHeight="1" x14ac:dyDescent="0.15">
      <c r="A197" s="641"/>
      <c r="B197" s="641"/>
      <c r="C197" s="642"/>
      <c r="D197" s="352" t="s">
        <v>164</v>
      </c>
      <c r="E197" s="354" t="s">
        <v>331</v>
      </c>
      <c r="F197" s="354" t="s">
        <v>331</v>
      </c>
      <c r="G197" s="352" t="s">
        <v>168</v>
      </c>
    </row>
    <row r="198" spans="1:7" s="61" customFormat="1" ht="36" customHeight="1" x14ac:dyDescent="0.15">
      <c r="A198" s="641"/>
      <c r="B198" s="641"/>
      <c r="C198" s="642"/>
      <c r="D198" s="352" t="s">
        <v>164</v>
      </c>
      <c r="E198" s="354" t="s">
        <v>332</v>
      </c>
      <c r="F198" s="354" t="s">
        <v>332</v>
      </c>
      <c r="G198" s="352" t="s">
        <v>168</v>
      </c>
    </row>
    <row r="199" spans="1:7" s="61" customFormat="1" ht="36" customHeight="1" x14ac:dyDescent="0.15">
      <c r="A199" s="641"/>
      <c r="B199" s="641"/>
      <c r="C199" s="642"/>
      <c r="D199" s="352" t="s">
        <v>164</v>
      </c>
      <c r="E199" s="354" t="s">
        <v>333</v>
      </c>
      <c r="F199" s="354" t="s">
        <v>333</v>
      </c>
      <c r="G199" s="352" t="s">
        <v>168</v>
      </c>
    </row>
    <row r="200" spans="1:7" s="61" customFormat="1" ht="36" customHeight="1" x14ac:dyDescent="0.15">
      <c r="A200" s="641"/>
      <c r="B200" s="641"/>
      <c r="C200" s="642"/>
      <c r="D200" s="352" t="s">
        <v>164</v>
      </c>
      <c r="E200" s="354" t="s">
        <v>334</v>
      </c>
      <c r="F200" s="354" t="s">
        <v>334</v>
      </c>
      <c r="G200" s="352" t="s">
        <v>335</v>
      </c>
    </row>
    <row r="201" spans="1:7" s="61" customFormat="1" ht="36" customHeight="1" x14ac:dyDescent="0.15">
      <c r="A201" s="641"/>
      <c r="B201" s="641"/>
      <c r="C201" s="642"/>
      <c r="D201" s="352" t="s">
        <v>164</v>
      </c>
      <c r="E201" s="354" t="s">
        <v>336</v>
      </c>
      <c r="F201" s="354" t="s">
        <v>336</v>
      </c>
      <c r="G201" s="352" t="s">
        <v>168</v>
      </c>
    </row>
    <row r="202" spans="1:7" s="61" customFormat="1" ht="36" customHeight="1" x14ac:dyDescent="0.15">
      <c r="A202" s="641"/>
      <c r="B202" s="641"/>
      <c r="C202" s="642"/>
      <c r="D202" s="352" t="s">
        <v>164</v>
      </c>
      <c r="E202" s="354" t="s">
        <v>337</v>
      </c>
      <c r="F202" s="354" t="s">
        <v>337</v>
      </c>
      <c r="G202" s="352" t="s">
        <v>168</v>
      </c>
    </row>
    <row r="203" spans="1:7" s="61" customFormat="1" ht="36" customHeight="1" x14ac:dyDescent="0.15">
      <c r="A203" s="641"/>
      <c r="B203" s="641"/>
      <c r="C203" s="642"/>
      <c r="D203" s="352" t="s">
        <v>164</v>
      </c>
      <c r="E203" s="354" t="s">
        <v>338</v>
      </c>
      <c r="F203" s="354" t="s">
        <v>338</v>
      </c>
      <c r="G203" s="352" t="s">
        <v>335</v>
      </c>
    </row>
    <row r="204" spans="1:7" s="61" customFormat="1" ht="36" customHeight="1" x14ac:dyDescent="0.15">
      <c r="A204" s="641"/>
      <c r="B204" s="641"/>
      <c r="C204" s="642"/>
      <c r="D204" s="352" t="s">
        <v>339</v>
      </c>
      <c r="E204" s="354" t="s">
        <v>340</v>
      </c>
      <c r="F204" s="354" t="s">
        <v>340</v>
      </c>
      <c r="G204" s="352" t="s">
        <v>169</v>
      </c>
    </row>
    <row r="205" spans="1:7" s="61" customFormat="1" ht="36" customHeight="1" x14ac:dyDescent="0.15">
      <c r="A205" s="641"/>
      <c r="B205" s="641"/>
      <c r="C205" s="642"/>
      <c r="D205" s="352" t="s">
        <v>164</v>
      </c>
      <c r="E205" s="354" t="s">
        <v>341</v>
      </c>
      <c r="F205" s="354" t="s">
        <v>341</v>
      </c>
      <c r="G205" s="352" t="s">
        <v>585</v>
      </c>
    </row>
    <row r="206" spans="1:7" s="61" customFormat="1" ht="36" customHeight="1" x14ac:dyDescent="0.15">
      <c r="A206" s="641"/>
      <c r="B206" s="641"/>
      <c r="C206" s="642"/>
      <c r="D206" s="352" t="s">
        <v>164</v>
      </c>
      <c r="E206" s="354" t="s">
        <v>342</v>
      </c>
      <c r="F206" s="354" t="s">
        <v>342</v>
      </c>
      <c r="G206" s="352" t="s">
        <v>168</v>
      </c>
    </row>
    <row r="207" spans="1:7" s="61" customFormat="1" ht="36" customHeight="1" x14ac:dyDescent="0.15">
      <c r="A207" s="641"/>
      <c r="B207" s="641"/>
      <c r="C207" s="642"/>
      <c r="D207" s="352" t="s">
        <v>228</v>
      </c>
      <c r="E207" s="354" t="s">
        <v>343</v>
      </c>
      <c r="F207" s="354" t="s">
        <v>343</v>
      </c>
      <c r="G207" s="352" t="s">
        <v>230</v>
      </c>
    </row>
    <row r="208" spans="1:7" s="61" customFormat="1" ht="37.5" customHeight="1" x14ac:dyDescent="0.15">
      <c r="A208" s="641"/>
      <c r="B208" s="641"/>
      <c r="C208" s="642"/>
      <c r="D208" s="352" t="s">
        <v>228</v>
      </c>
      <c r="E208" s="354" t="s">
        <v>344</v>
      </c>
      <c r="F208" s="354" t="s">
        <v>344</v>
      </c>
      <c r="G208" s="352" t="s">
        <v>169</v>
      </c>
    </row>
    <row r="209" spans="1:7" s="61" customFormat="1" ht="37.5" customHeight="1" x14ac:dyDescent="0.15">
      <c r="A209" s="641"/>
      <c r="B209" s="641"/>
      <c r="C209" s="642"/>
      <c r="D209" s="352" t="s">
        <v>228</v>
      </c>
      <c r="E209" s="360" t="s">
        <v>345</v>
      </c>
      <c r="F209" s="360" t="s">
        <v>345</v>
      </c>
      <c r="G209" s="352" t="s">
        <v>169</v>
      </c>
    </row>
    <row r="210" spans="1:7" s="61" customFormat="1" ht="37.5" customHeight="1" x14ac:dyDescent="0.15">
      <c r="A210" s="641"/>
      <c r="B210" s="641"/>
      <c r="C210" s="642"/>
      <c r="D210" s="352" t="s">
        <v>228</v>
      </c>
      <c r="E210" s="360" t="s">
        <v>586</v>
      </c>
      <c r="F210" s="360" t="s">
        <v>586</v>
      </c>
      <c r="G210" s="352" t="s">
        <v>587</v>
      </c>
    </row>
    <row r="211" spans="1:7" s="61" customFormat="1" ht="37.5" customHeight="1" x14ac:dyDescent="0.15">
      <c r="A211" s="641"/>
      <c r="B211" s="641"/>
      <c r="C211" s="642"/>
      <c r="D211" s="352" t="s">
        <v>228</v>
      </c>
      <c r="E211" s="350" t="s">
        <v>588</v>
      </c>
      <c r="F211" s="350" t="s">
        <v>589</v>
      </c>
      <c r="G211" s="351"/>
    </row>
    <row r="212" spans="1:7" s="61" customFormat="1" ht="37.5" customHeight="1" x14ac:dyDescent="0.15">
      <c r="A212" s="641"/>
      <c r="B212" s="641"/>
      <c r="C212" s="642"/>
      <c r="D212" s="352" t="s">
        <v>228</v>
      </c>
      <c r="E212" s="350" t="s">
        <v>590</v>
      </c>
      <c r="F212" s="350" t="s">
        <v>591</v>
      </c>
      <c r="G212" s="351"/>
    </row>
    <row r="213" spans="1:7" ht="43.5" customHeight="1" x14ac:dyDescent="0.15">
      <c r="A213" s="641"/>
      <c r="B213" s="641"/>
      <c r="C213" s="642"/>
      <c r="D213" s="352" t="s">
        <v>228</v>
      </c>
      <c r="E213" s="350" t="s">
        <v>592</v>
      </c>
      <c r="F213" s="350" t="s">
        <v>593</v>
      </c>
      <c r="G213" s="351"/>
    </row>
    <row r="214" spans="1:7" ht="43.5" customHeight="1" x14ac:dyDescent="0.15">
      <c r="A214" s="641"/>
      <c r="B214" s="641"/>
      <c r="C214" s="642"/>
      <c r="D214" s="352" t="s">
        <v>228</v>
      </c>
      <c r="E214" s="360" t="s">
        <v>346</v>
      </c>
      <c r="F214" s="360" t="s">
        <v>346</v>
      </c>
      <c r="G214" s="352" t="s">
        <v>587</v>
      </c>
    </row>
    <row r="215" spans="1:7" ht="43.5" customHeight="1" x14ac:dyDescent="0.15">
      <c r="A215" s="641"/>
      <c r="B215" s="641"/>
      <c r="C215" s="642"/>
      <c r="D215" s="352" t="s">
        <v>228</v>
      </c>
      <c r="E215" s="360" t="s">
        <v>594</v>
      </c>
      <c r="F215" s="360" t="s">
        <v>595</v>
      </c>
      <c r="G215" s="473" t="s">
        <v>596</v>
      </c>
    </row>
    <row r="216" spans="1:7" ht="43.5" customHeight="1" x14ac:dyDescent="0.15">
      <c r="A216" s="641"/>
      <c r="B216" s="641"/>
      <c r="C216" s="642"/>
      <c r="D216" s="352" t="s">
        <v>228</v>
      </c>
      <c r="E216" s="360" t="s">
        <v>597</v>
      </c>
      <c r="F216" s="360" t="s">
        <v>598</v>
      </c>
      <c r="G216" s="473" t="s">
        <v>596</v>
      </c>
    </row>
    <row r="217" spans="1:7" ht="43.5" customHeight="1" x14ac:dyDescent="0.15">
      <c r="A217" s="641"/>
      <c r="B217" s="641"/>
      <c r="C217" s="642"/>
      <c r="D217" s="352" t="s">
        <v>228</v>
      </c>
      <c r="E217" s="360" t="s">
        <v>599</v>
      </c>
      <c r="F217" s="360" t="s">
        <v>600</v>
      </c>
      <c r="G217" s="473" t="s">
        <v>596</v>
      </c>
    </row>
    <row r="218" spans="1:7" ht="43.5" customHeight="1" x14ac:dyDescent="0.15">
      <c r="A218" s="641"/>
      <c r="B218" s="641"/>
      <c r="C218" s="642"/>
      <c r="D218" s="352" t="s">
        <v>228</v>
      </c>
      <c r="E218" s="360" t="s">
        <v>601</v>
      </c>
      <c r="F218" s="360" t="s">
        <v>602</v>
      </c>
      <c r="G218" s="473" t="s">
        <v>596</v>
      </c>
    </row>
    <row r="219" spans="1:7" ht="43.5" customHeight="1" x14ac:dyDescent="0.15">
      <c r="A219" s="641"/>
      <c r="B219" s="641"/>
      <c r="C219" s="642"/>
      <c r="D219" s="352" t="s">
        <v>228</v>
      </c>
      <c r="E219" s="360" t="s">
        <v>603</v>
      </c>
      <c r="F219" s="360" t="s">
        <v>604</v>
      </c>
      <c r="G219" s="473" t="s">
        <v>596</v>
      </c>
    </row>
    <row r="220" spans="1:7" ht="43.5" customHeight="1" x14ac:dyDescent="0.15">
      <c r="A220" s="641"/>
      <c r="B220" s="641"/>
      <c r="C220" s="642"/>
      <c r="D220" s="352" t="s">
        <v>228</v>
      </c>
      <c r="E220" s="360" t="s">
        <v>605</v>
      </c>
      <c r="F220" s="360" t="s">
        <v>606</v>
      </c>
      <c r="G220" s="473" t="s">
        <v>596</v>
      </c>
    </row>
    <row r="221" spans="1:7" ht="43.5" customHeight="1" x14ac:dyDescent="0.15">
      <c r="A221" s="641"/>
      <c r="B221" s="641"/>
      <c r="C221" s="642"/>
      <c r="D221" s="352" t="s">
        <v>228</v>
      </c>
      <c r="E221" s="360" t="s">
        <v>607</v>
      </c>
      <c r="F221" s="360" t="s">
        <v>608</v>
      </c>
      <c r="G221" s="473" t="s">
        <v>596</v>
      </c>
    </row>
    <row r="222" spans="1:7" ht="43.5" customHeight="1" x14ac:dyDescent="0.15">
      <c r="A222" s="641"/>
      <c r="B222" s="641"/>
      <c r="C222" s="642"/>
      <c r="D222" s="352" t="s">
        <v>228</v>
      </c>
      <c r="E222" s="360"/>
      <c r="F222" s="474" t="s">
        <v>609</v>
      </c>
      <c r="G222" s="473" t="s">
        <v>610</v>
      </c>
    </row>
    <row r="223" spans="1:7" ht="43.5" customHeight="1" x14ac:dyDescent="0.15">
      <c r="A223" s="644"/>
      <c r="B223" s="644"/>
      <c r="C223" s="645"/>
      <c r="D223" s="352" t="s">
        <v>228</v>
      </c>
      <c r="E223" s="360"/>
      <c r="F223" s="474" t="s">
        <v>611</v>
      </c>
      <c r="G223" s="473" t="s">
        <v>610</v>
      </c>
    </row>
    <row r="224" spans="1:7" ht="43.5" customHeight="1" x14ac:dyDescent="0.15">
      <c r="A224" s="636" t="s">
        <v>612</v>
      </c>
      <c r="B224" s="636"/>
      <c r="C224" s="636"/>
      <c r="D224" s="352" t="s">
        <v>228</v>
      </c>
      <c r="E224" s="350" t="s">
        <v>613</v>
      </c>
      <c r="F224" s="475" t="s">
        <v>614</v>
      </c>
      <c r="G224" s="476" t="s">
        <v>198</v>
      </c>
    </row>
    <row r="225" spans="1:7" ht="43.5" customHeight="1" x14ac:dyDescent="0.15">
      <c r="A225" s="636"/>
      <c r="B225" s="636"/>
      <c r="C225" s="636"/>
      <c r="D225" s="352" t="s">
        <v>228</v>
      </c>
      <c r="E225" s="350" t="s">
        <v>615</v>
      </c>
      <c r="F225" s="475" t="s">
        <v>616</v>
      </c>
      <c r="G225" s="476" t="s">
        <v>198</v>
      </c>
    </row>
    <row r="226" spans="1:7" ht="43.5" customHeight="1" x14ac:dyDescent="0.15">
      <c r="A226" s="636"/>
      <c r="B226" s="636"/>
      <c r="C226" s="636"/>
      <c r="D226" s="352" t="s">
        <v>228</v>
      </c>
      <c r="E226" s="350" t="s">
        <v>617</v>
      </c>
      <c r="F226" s="475" t="s">
        <v>618</v>
      </c>
      <c r="G226" s="476" t="s">
        <v>198</v>
      </c>
    </row>
    <row r="227" spans="1:7" ht="43.5" customHeight="1" x14ac:dyDescent="0.15">
      <c r="A227" s="636"/>
      <c r="B227" s="636"/>
      <c r="C227" s="636"/>
      <c r="D227" s="352" t="s">
        <v>228</v>
      </c>
      <c r="E227" s="350" t="s">
        <v>619</v>
      </c>
      <c r="F227" s="475" t="s">
        <v>620</v>
      </c>
      <c r="G227" s="476" t="s">
        <v>198</v>
      </c>
    </row>
    <row r="228" spans="1:7" ht="43.5" customHeight="1" x14ac:dyDescent="0.15">
      <c r="A228" s="636"/>
      <c r="B228" s="636"/>
      <c r="C228" s="636"/>
      <c r="D228" s="352" t="s">
        <v>228</v>
      </c>
      <c r="E228" s="350" t="s">
        <v>621</v>
      </c>
      <c r="F228" s="475" t="s">
        <v>622</v>
      </c>
      <c r="G228" s="476" t="s">
        <v>198</v>
      </c>
    </row>
    <row r="229" spans="1:7" ht="43.5" customHeight="1" x14ac:dyDescent="0.15">
      <c r="A229" s="636"/>
      <c r="B229" s="636"/>
      <c r="C229" s="636"/>
      <c r="D229" s="352" t="s">
        <v>228</v>
      </c>
      <c r="E229" s="350" t="s">
        <v>623</v>
      </c>
      <c r="F229" s="475" t="s">
        <v>624</v>
      </c>
      <c r="G229" s="476" t="s">
        <v>198</v>
      </c>
    </row>
    <row r="230" spans="1:7" ht="43.5" customHeight="1" x14ac:dyDescent="0.15">
      <c r="A230" s="636"/>
      <c r="B230" s="636"/>
      <c r="C230" s="636"/>
      <c r="D230" s="352" t="s">
        <v>228</v>
      </c>
      <c r="E230" s="350" t="s">
        <v>625</v>
      </c>
      <c r="F230" s="475" t="s">
        <v>626</v>
      </c>
      <c r="G230" s="476" t="s">
        <v>198</v>
      </c>
    </row>
    <row r="231" spans="1:7" ht="43.5" customHeight="1" x14ac:dyDescent="0.15">
      <c r="A231" s="636"/>
      <c r="B231" s="636"/>
      <c r="C231" s="636"/>
      <c r="D231" s="352" t="s">
        <v>228</v>
      </c>
      <c r="E231" s="350" t="s">
        <v>627</v>
      </c>
      <c r="F231" s="475" t="s">
        <v>628</v>
      </c>
      <c r="G231" s="476" t="s">
        <v>198</v>
      </c>
    </row>
  </sheetData>
  <autoFilter ref="A4:G231"/>
  <mergeCells count="23">
    <mergeCell ref="A224:C231"/>
    <mergeCell ref="C87:C88"/>
    <mergeCell ref="A89:C151"/>
    <mergeCell ref="A152:A194"/>
    <mergeCell ref="B152:C163"/>
    <mergeCell ref="B164:C194"/>
    <mergeCell ref="A195:C223"/>
    <mergeCell ref="A5:B58"/>
    <mergeCell ref="C5:C31"/>
    <mergeCell ref="C32:C43"/>
    <mergeCell ref="C44:C58"/>
    <mergeCell ref="A59:A88"/>
    <mergeCell ref="B59:B82"/>
    <mergeCell ref="C59:C74"/>
    <mergeCell ref="C75:C82"/>
    <mergeCell ref="B83:B88"/>
    <mergeCell ref="C83:C86"/>
    <mergeCell ref="G2:G4"/>
    <mergeCell ref="A1:F1"/>
    <mergeCell ref="A2:C4"/>
    <mergeCell ref="D2:D4"/>
    <mergeCell ref="E2:E4"/>
    <mergeCell ref="F2:F4"/>
  </mergeCells>
  <phoneticPr fontId="3"/>
  <pageMargins left="0.39370078740157483" right="0.39370078740157483" top="0.39370078740157483" bottom="0.25" header="0.51181102362204722" footer="0.17"/>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zoomScale="110" zoomScaleNormal="110" zoomScaleSheetLayoutView="100" workbookViewId="0">
      <selection activeCell="N19" sqref="N19"/>
    </sheetView>
  </sheetViews>
  <sheetFormatPr defaultColWidth="9" defaultRowHeight="13.5" customHeight="1" x14ac:dyDescent="0.15"/>
  <cols>
    <col min="1" max="1" width="3" style="367" bestFit="1" customWidth="1"/>
    <col min="2" max="2" width="21" style="1" customWidth="1"/>
    <col min="3" max="3" width="7.75" style="1" bestFit="1" customWidth="1"/>
    <col min="4" max="4" width="3" style="1" customWidth="1"/>
    <col min="5" max="5" width="3" style="367" bestFit="1" customWidth="1"/>
    <col min="6" max="6" width="21" style="1" customWidth="1"/>
    <col min="7" max="7" width="7.75" style="1" bestFit="1" customWidth="1"/>
    <col min="8" max="9" width="3" style="1" customWidth="1"/>
    <col min="10" max="10" width="21" style="1" customWidth="1"/>
    <col min="11" max="11" width="7.75" style="1" bestFit="1" customWidth="1"/>
    <col min="12" max="16384" width="9" style="1"/>
  </cols>
  <sheetData>
    <row r="1" spans="1:11" ht="21" customHeight="1" x14ac:dyDescent="0.15">
      <c r="A1" s="646" t="s">
        <v>428</v>
      </c>
      <c r="B1" s="646"/>
      <c r="C1" s="646"/>
      <c r="D1" s="646"/>
      <c r="E1" s="646"/>
      <c r="F1" s="646"/>
      <c r="G1" s="363"/>
      <c r="H1" s="364"/>
      <c r="I1" s="365" t="s">
        <v>350</v>
      </c>
      <c r="J1" s="366"/>
    </row>
    <row r="2" spans="1:11" ht="13.5" customHeight="1" x14ac:dyDescent="0.15">
      <c r="B2" s="363"/>
      <c r="C2" s="363"/>
      <c r="D2" s="363"/>
      <c r="E2" s="368"/>
      <c r="F2" s="363"/>
      <c r="G2" s="363"/>
      <c r="H2" s="647" t="s">
        <v>351</v>
      </c>
      <c r="I2" s="647"/>
      <c r="J2" s="647"/>
      <c r="K2" s="647"/>
    </row>
    <row r="3" spans="1:11" ht="13.5" customHeight="1" x14ac:dyDescent="0.15">
      <c r="B3" s="254"/>
      <c r="C3" s="307"/>
      <c r="D3" s="254"/>
      <c r="E3" s="312"/>
      <c r="F3" s="254"/>
      <c r="G3" s="307"/>
      <c r="H3" s="254"/>
      <c r="I3" s="254"/>
      <c r="J3" s="254"/>
      <c r="K3" s="307"/>
    </row>
    <row r="4" spans="1:11" ht="16.5" customHeight="1" x14ac:dyDescent="0.15">
      <c r="A4" s="648" t="s">
        <v>352</v>
      </c>
      <c r="B4" s="649"/>
      <c r="C4" s="652" t="s">
        <v>353</v>
      </c>
      <c r="D4" s="369"/>
      <c r="E4" s="648" t="s">
        <v>352</v>
      </c>
      <c r="F4" s="649"/>
      <c r="G4" s="652" t="s">
        <v>353</v>
      </c>
      <c r="H4" s="369"/>
      <c r="I4" s="648" t="s">
        <v>352</v>
      </c>
      <c r="J4" s="649"/>
      <c r="K4" s="653" t="s">
        <v>353</v>
      </c>
    </row>
    <row r="5" spans="1:11" ht="16.5" customHeight="1" x14ac:dyDescent="0.15">
      <c r="A5" s="650"/>
      <c r="B5" s="651"/>
      <c r="C5" s="650"/>
      <c r="D5" s="370"/>
      <c r="E5" s="650"/>
      <c r="F5" s="651"/>
      <c r="G5" s="650"/>
      <c r="H5" s="370"/>
      <c r="I5" s="650"/>
      <c r="J5" s="651"/>
      <c r="K5" s="654"/>
    </row>
    <row r="6" spans="1:11" s="149" customFormat="1" ht="21.75" customHeight="1" x14ac:dyDescent="0.15">
      <c r="A6" s="272" t="s">
        <v>354</v>
      </c>
      <c r="B6" s="371" t="s">
        <v>355</v>
      </c>
      <c r="C6" s="372" t="s">
        <v>47</v>
      </c>
      <c r="D6" s="369"/>
      <c r="E6" s="373" t="s">
        <v>354</v>
      </c>
      <c r="F6" s="374" t="s">
        <v>356</v>
      </c>
      <c r="G6" s="372" t="s">
        <v>60</v>
      </c>
      <c r="H6" s="369"/>
      <c r="I6" s="375" t="s">
        <v>357</v>
      </c>
      <c r="J6" s="376" t="s">
        <v>358</v>
      </c>
      <c r="K6" s="377" t="s">
        <v>13</v>
      </c>
    </row>
    <row r="7" spans="1:11" s="149" customFormat="1" ht="21.75" customHeight="1" x14ac:dyDescent="0.15">
      <c r="A7" s="378" t="s">
        <v>359</v>
      </c>
      <c r="B7" s="379" t="s">
        <v>360</v>
      </c>
      <c r="C7" s="380" t="s">
        <v>361</v>
      </c>
      <c r="D7" s="369"/>
      <c r="E7" s="373" t="s">
        <v>362</v>
      </c>
      <c r="F7" s="371" t="s">
        <v>363</v>
      </c>
      <c r="G7" s="372" t="s">
        <v>364</v>
      </c>
      <c r="H7" s="369"/>
      <c r="I7" s="381"/>
      <c r="J7" s="374"/>
      <c r="K7" s="382" t="s">
        <v>133</v>
      </c>
    </row>
    <row r="8" spans="1:11" s="149" customFormat="1" ht="21.75" customHeight="1" x14ac:dyDescent="0.15">
      <c r="A8" s="383"/>
      <c r="B8" s="374"/>
      <c r="C8" s="384" t="s">
        <v>47</v>
      </c>
      <c r="D8" s="369"/>
      <c r="E8" s="375" t="s">
        <v>357</v>
      </c>
      <c r="F8" s="379" t="s">
        <v>365</v>
      </c>
      <c r="G8" s="380" t="s">
        <v>13</v>
      </c>
      <c r="H8" s="369"/>
      <c r="I8" s="375" t="s">
        <v>366</v>
      </c>
      <c r="J8" s="379" t="s">
        <v>367</v>
      </c>
      <c r="K8" s="377" t="s">
        <v>13</v>
      </c>
    </row>
    <row r="9" spans="1:11" s="149" customFormat="1" ht="21.75" customHeight="1" x14ac:dyDescent="0.15">
      <c r="A9" s="378" t="s">
        <v>354</v>
      </c>
      <c r="B9" s="379" t="s">
        <v>368</v>
      </c>
      <c r="C9" s="385" t="s">
        <v>13</v>
      </c>
      <c r="D9" s="369"/>
      <c r="E9" s="381"/>
      <c r="F9" s="374"/>
      <c r="G9" s="384" t="s">
        <v>33</v>
      </c>
      <c r="H9" s="369"/>
      <c r="I9" s="386"/>
      <c r="J9" s="376"/>
      <c r="K9" s="387" t="s">
        <v>47</v>
      </c>
    </row>
    <row r="10" spans="1:11" s="149" customFormat="1" ht="21.75" customHeight="1" x14ac:dyDescent="0.15">
      <c r="A10" s="388"/>
      <c r="B10" s="376"/>
      <c r="C10" s="389" t="s">
        <v>60</v>
      </c>
      <c r="D10" s="369"/>
      <c r="E10" s="375" t="s">
        <v>357</v>
      </c>
      <c r="F10" s="379" t="s">
        <v>369</v>
      </c>
      <c r="G10" s="390" t="s">
        <v>47</v>
      </c>
      <c r="H10" s="369"/>
      <c r="I10" s="381"/>
      <c r="J10" s="374"/>
      <c r="K10" s="391" t="s">
        <v>370</v>
      </c>
    </row>
    <row r="11" spans="1:11" s="149" customFormat="1" ht="21.75" customHeight="1" x14ac:dyDescent="0.15">
      <c r="A11" s="388"/>
      <c r="B11" s="376"/>
      <c r="C11" s="392" t="s">
        <v>371</v>
      </c>
      <c r="D11" s="369"/>
      <c r="E11" s="386"/>
      <c r="F11" s="376"/>
      <c r="G11" s="392" t="s">
        <v>370</v>
      </c>
      <c r="H11" s="369"/>
      <c r="I11" s="375" t="s">
        <v>372</v>
      </c>
      <c r="J11" s="379" t="s">
        <v>373</v>
      </c>
      <c r="K11" s="377" t="s">
        <v>374</v>
      </c>
    </row>
    <row r="12" spans="1:11" s="149" customFormat="1" ht="21.75" customHeight="1" x14ac:dyDescent="0.15">
      <c r="A12" s="383"/>
      <c r="B12" s="376"/>
      <c r="C12" s="392" t="s">
        <v>375</v>
      </c>
      <c r="D12" s="369"/>
      <c r="E12" s="381"/>
      <c r="F12" s="374"/>
      <c r="G12" s="393" t="s">
        <v>376</v>
      </c>
      <c r="H12" s="369"/>
      <c r="I12" s="381"/>
      <c r="J12" s="374"/>
      <c r="K12" s="382" t="s">
        <v>377</v>
      </c>
    </row>
    <row r="13" spans="1:11" s="149" customFormat="1" ht="21.75" customHeight="1" x14ac:dyDescent="0.15">
      <c r="A13" s="378" t="s">
        <v>378</v>
      </c>
      <c r="B13" s="379" t="s">
        <v>379</v>
      </c>
      <c r="C13" s="390" t="s">
        <v>377</v>
      </c>
      <c r="D13" s="369"/>
      <c r="E13" s="375" t="s">
        <v>380</v>
      </c>
      <c r="F13" s="379" t="s">
        <v>381</v>
      </c>
      <c r="G13" s="380" t="s">
        <v>382</v>
      </c>
      <c r="H13" s="369"/>
      <c r="I13" s="373" t="s">
        <v>372</v>
      </c>
      <c r="J13" s="371" t="s">
        <v>383</v>
      </c>
      <c r="K13" s="394" t="s">
        <v>377</v>
      </c>
    </row>
    <row r="14" spans="1:11" s="149" customFormat="1" ht="21.75" customHeight="1" x14ac:dyDescent="0.15">
      <c r="A14" s="383"/>
      <c r="B14" s="374"/>
      <c r="C14" s="395" t="s">
        <v>80</v>
      </c>
      <c r="D14" s="369"/>
      <c r="E14" s="386"/>
      <c r="F14" s="376"/>
      <c r="G14" s="392" t="s">
        <v>47</v>
      </c>
      <c r="H14" s="369"/>
      <c r="I14" s="373" t="s">
        <v>357</v>
      </c>
      <c r="J14" s="371" t="s">
        <v>384</v>
      </c>
      <c r="K14" s="394" t="s">
        <v>47</v>
      </c>
    </row>
    <row r="15" spans="1:11" s="149" customFormat="1" ht="21.75" customHeight="1" x14ac:dyDescent="0.15">
      <c r="A15" s="378" t="s">
        <v>357</v>
      </c>
      <c r="B15" s="379" t="s">
        <v>385</v>
      </c>
      <c r="C15" s="380" t="s">
        <v>13</v>
      </c>
      <c r="D15" s="369"/>
      <c r="E15" s="381"/>
      <c r="F15" s="374"/>
      <c r="G15" s="396" t="s">
        <v>133</v>
      </c>
      <c r="H15" s="369"/>
      <c r="I15" s="373" t="s">
        <v>366</v>
      </c>
      <c r="J15" s="371" t="s">
        <v>386</v>
      </c>
      <c r="K15" s="394" t="s">
        <v>47</v>
      </c>
    </row>
    <row r="16" spans="1:11" s="149" customFormat="1" ht="21.75" customHeight="1" x14ac:dyDescent="0.15">
      <c r="A16" s="383"/>
      <c r="B16" s="374"/>
      <c r="C16" s="384" t="s">
        <v>47</v>
      </c>
      <c r="D16" s="369"/>
      <c r="E16" s="375" t="s">
        <v>357</v>
      </c>
      <c r="F16" s="379" t="s">
        <v>387</v>
      </c>
      <c r="G16" s="380" t="s">
        <v>13</v>
      </c>
      <c r="H16" s="369"/>
      <c r="I16" s="373" t="s">
        <v>366</v>
      </c>
      <c r="J16" s="371" t="s">
        <v>388</v>
      </c>
      <c r="K16" s="394" t="s">
        <v>47</v>
      </c>
    </row>
    <row r="17" spans="1:11" s="149" customFormat="1" ht="21.75" customHeight="1" x14ac:dyDescent="0.15">
      <c r="A17" s="378" t="s">
        <v>357</v>
      </c>
      <c r="B17" s="379" t="s">
        <v>389</v>
      </c>
      <c r="C17" s="380" t="s">
        <v>13</v>
      </c>
      <c r="D17" s="369"/>
      <c r="E17" s="386"/>
      <c r="F17" s="376"/>
      <c r="G17" s="392" t="s">
        <v>47</v>
      </c>
      <c r="H17" s="369"/>
      <c r="I17" s="375" t="s">
        <v>354</v>
      </c>
      <c r="J17" s="379" t="s">
        <v>390</v>
      </c>
      <c r="K17" s="397" t="s">
        <v>13</v>
      </c>
    </row>
    <row r="18" spans="1:11" s="149" customFormat="1" ht="21.75" customHeight="1" x14ac:dyDescent="0.15">
      <c r="A18" s="383"/>
      <c r="B18" s="374"/>
      <c r="C18" s="384" t="s">
        <v>47</v>
      </c>
      <c r="D18" s="369"/>
      <c r="E18" s="381"/>
      <c r="F18" s="374"/>
      <c r="G18" s="396" t="s">
        <v>133</v>
      </c>
      <c r="H18" s="369"/>
      <c r="I18" s="386"/>
      <c r="J18" s="376"/>
      <c r="K18" s="398" t="s">
        <v>133</v>
      </c>
    </row>
    <row r="19" spans="1:11" s="149" customFormat="1" ht="21.75" customHeight="1" x14ac:dyDescent="0.15">
      <c r="A19" s="378" t="s">
        <v>354</v>
      </c>
      <c r="B19" s="379" t="s">
        <v>391</v>
      </c>
      <c r="C19" s="380" t="s">
        <v>13</v>
      </c>
      <c r="D19" s="369"/>
      <c r="E19" s="373" t="s">
        <v>357</v>
      </c>
      <c r="F19" s="371" t="s">
        <v>392</v>
      </c>
      <c r="G19" s="372" t="s">
        <v>47</v>
      </c>
      <c r="H19" s="369"/>
      <c r="I19" s="381"/>
      <c r="J19" s="374"/>
      <c r="K19" s="391" t="s">
        <v>60</v>
      </c>
    </row>
    <row r="20" spans="1:11" s="149" customFormat="1" ht="21.75" customHeight="1" x14ac:dyDescent="0.15">
      <c r="A20" s="383"/>
      <c r="B20" s="374"/>
      <c r="C20" s="384" t="s">
        <v>60</v>
      </c>
      <c r="D20" s="369"/>
      <c r="E20" s="375" t="s">
        <v>357</v>
      </c>
      <c r="F20" s="379" t="s">
        <v>393</v>
      </c>
      <c r="G20" s="399" t="s">
        <v>33</v>
      </c>
      <c r="H20" s="369"/>
      <c r="I20" s="375" t="s">
        <v>354</v>
      </c>
      <c r="J20" s="379" t="s">
        <v>394</v>
      </c>
      <c r="K20" s="397" t="s">
        <v>13</v>
      </c>
    </row>
    <row r="21" spans="1:11" s="149" customFormat="1" ht="21.75" customHeight="1" x14ac:dyDescent="0.15">
      <c r="A21" s="388" t="s">
        <v>354</v>
      </c>
      <c r="B21" s="371" t="s">
        <v>395</v>
      </c>
      <c r="C21" s="372" t="s">
        <v>47</v>
      </c>
      <c r="D21" s="369"/>
      <c r="E21" s="381"/>
      <c r="F21" s="374"/>
      <c r="G21" s="400" t="s">
        <v>47</v>
      </c>
      <c r="H21" s="369"/>
      <c r="I21" s="386"/>
      <c r="J21" s="376"/>
      <c r="K21" s="398" t="s">
        <v>133</v>
      </c>
    </row>
    <row r="22" spans="1:11" s="149" customFormat="1" ht="21.75" customHeight="1" x14ac:dyDescent="0.15">
      <c r="A22" s="378" t="s">
        <v>357</v>
      </c>
      <c r="B22" s="379" t="s">
        <v>396</v>
      </c>
      <c r="C22" s="390" t="s">
        <v>47</v>
      </c>
      <c r="D22" s="369"/>
      <c r="E22" s="375" t="s">
        <v>357</v>
      </c>
      <c r="F22" s="379" t="s">
        <v>397</v>
      </c>
      <c r="G22" s="390" t="s">
        <v>47</v>
      </c>
      <c r="H22" s="369"/>
      <c r="I22" s="381"/>
      <c r="J22" s="374"/>
      <c r="K22" s="391" t="s">
        <v>60</v>
      </c>
    </row>
    <row r="23" spans="1:11" s="149" customFormat="1" ht="21.75" customHeight="1" x14ac:dyDescent="0.15">
      <c r="A23" s="383"/>
      <c r="B23" s="374"/>
      <c r="C23" s="395" t="s">
        <v>80</v>
      </c>
      <c r="D23" s="369"/>
      <c r="E23" s="381"/>
      <c r="F23" s="374"/>
      <c r="G23" s="395" t="s">
        <v>133</v>
      </c>
      <c r="H23" s="369"/>
      <c r="I23" s="375" t="s">
        <v>354</v>
      </c>
      <c r="J23" s="379" t="s">
        <v>398</v>
      </c>
      <c r="K23" s="397" t="s">
        <v>13</v>
      </c>
    </row>
    <row r="24" spans="1:11" s="149" customFormat="1" ht="21.75" customHeight="1" x14ac:dyDescent="0.15">
      <c r="A24" s="378" t="s">
        <v>357</v>
      </c>
      <c r="B24" s="379" t="s">
        <v>399</v>
      </c>
      <c r="C24" s="380" t="s">
        <v>13</v>
      </c>
      <c r="D24" s="369"/>
      <c r="E24" s="373" t="s">
        <v>366</v>
      </c>
      <c r="F24" s="371" t="s">
        <v>400</v>
      </c>
      <c r="G24" s="401" t="s">
        <v>47</v>
      </c>
      <c r="H24" s="369"/>
      <c r="I24" s="386"/>
      <c r="J24" s="376"/>
      <c r="K24" s="398" t="s">
        <v>47</v>
      </c>
    </row>
    <row r="25" spans="1:11" s="149" customFormat="1" ht="21.75" customHeight="1" x14ac:dyDescent="0.15">
      <c r="A25" s="388"/>
      <c r="B25" s="376"/>
      <c r="C25" s="392" t="s">
        <v>33</v>
      </c>
      <c r="D25" s="369"/>
      <c r="E25" s="375" t="s">
        <v>357</v>
      </c>
      <c r="F25" s="379" t="s">
        <v>401</v>
      </c>
      <c r="G25" s="399" t="s">
        <v>38</v>
      </c>
      <c r="H25" s="369"/>
      <c r="I25" s="386"/>
      <c r="J25" s="376"/>
      <c r="K25" s="398" t="s">
        <v>133</v>
      </c>
    </row>
    <row r="26" spans="1:11" s="149" customFormat="1" ht="21.75" customHeight="1" x14ac:dyDescent="0.15">
      <c r="A26" s="388"/>
      <c r="B26" s="376"/>
      <c r="C26" s="402" t="s">
        <v>47</v>
      </c>
      <c r="D26" s="369"/>
      <c r="E26" s="381"/>
      <c r="F26" s="374"/>
      <c r="G26" s="400" t="s">
        <v>47</v>
      </c>
      <c r="H26" s="369"/>
      <c r="I26" s="386"/>
      <c r="J26" s="376"/>
      <c r="K26" s="398" t="s">
        <v>60</v>
      </c>
    </row>
    <row r="27" spans="1:11" s="149" customFormat="1" ht="21.75" customHeight="1" x14ac:dyDescent="0.15">
      <c r="A27" s="383"/>
      <c r="B27" s="374"/>
      <c r="C27" s="395" t="s">
        <v>60</v>
      </c>
      <c r="D27" s="369"/>
      <c r="E27" s="373" t="s">
        <v>357</v>
      </c>
      <c r="F27" s="371" t="s">
        <v>402</v>
      </c>
      <c r="G27" s="372" t="s">
        <v>47</v>
      </c>
      <c r="H27" s="369"/>
      <c r="I27" s="381"/>
      <c r="J27" s="374"/>
      <c r="K27" s="391" t="s">
        <v>90</v>
      </c>
    </row>
    <row r="28" spans="1:11" s="149" customFormat="1" ht="21.75" customHeight="1" x14ac:dyDescent="0.15">
      <c r="A28" s="272" t="s">
        <v>357</v>
      </c>
      <c r="B28" s="371" t="s">
        <v>403</v>
      </c>
      <c r="C28" s="372" t="s">
        <v>47</v>
      </c>
      <c r="D28" s="369"/>
      <c r="E28" s="375" t="s">
        <v>354</v>
      </c>
      <c r="F28" s="379" t="s">
        <v>404</v>
      </c>
      <c r="G28" s="390" t="s">
        <v>47</v>
      </c>
      <c r="H28" s="369"/>
      <c r="I28" s="375" t="s">
        <v>366</v>
      </c>
      <c r="J28" s="379" t="s">
        <v>405</v>
      </c>
      <c r="K28" s="377" t="s">
        <v>13</v>
      </c>
    </row>
    <row r="29" spans="1:11" s="149" customFormat="1" ht="21.75" customHeight="1" x14ac:dyDescent="0.15">
      <c r="A29" s="388" t="s">
        <v>354</v>
      </c>
      <c r="B29" s="371" t="s">
        <v>406</v>
      </c>
      <c r="C29" s="372" t="s">
        <v>47</v>
      </c>
      <c r="D29" s="369"/>
      <c r="E29" s="381"/>
      <c r="F29" s="374"/>
      <c r="G29" s="395" t="s">
        <v>133</v>
      </c>
      <c r="H29" s="369"/>
      <c r="I29" s="381"/>
      <c r="J29" s="374"/>
      <c r="K29" s="382" t="s">
        <v>47</v>
      </c>
    </row>
    <row r="30" spans="1:11" s="149" customFormat="1" ht="21.75" customHeight="1" x14ac:dyDescent="0.15">
      <c r="A30" s="378" t="s">
        <v>357</v>
      </c>
      <c r="B30" s="379" t="s">
        <v>407</v>
      </c>
      <c r="C30" s="380" t="s">
        <v>13</v>
      </c>
      <c r="D30" s="369"/>
      <c r="E30" s="375" t="s">
        <v>354</v>
      </c>
      <c r="F30" s="379" t="s">
        <v>408</v>
      </c>
      <c r="G30" s="390" t="s">
        <v>33</v>
      </c>
      <c r="H30" s="369"/>
      <c r="I30" s="373" t="s">
        <v>366</v>
      </c>
      <c r="J30" s="371" t="s">
        <v>409</v>
      </c>
      <c r="K30" s="394" t="s">
        <v>47</v>
      </c>
    </row>
    <row r="31" spans="1:11" s="149" customFormat="1" ht="21.75" customHeight="1" x14ac:dyDescent="0.15">
      <c r="A31" s="383"/>
      <c r="B31" s="374"/>
      <c r="C31" s="384" t="s">
        <v>47</v>
      </c>
      <c r="D31" s="369"/>
      <c r="E31" s="381"/>
      <c r="F31" s="374"/>
      <c r="G31" s="395" t="s">
        <v>38</v>
      </c>
      <c r="H31" s="369"/>
      <c r="I31" s="375" t="s">
        <v>366</v>
      </c>
      <c r="J31" s="379" t="s">
        <v>410</v>
      </c>
      <c r="K31" s="377" t="s">
        <v>33</v>
      </c>
    </row>
    <row r="32" spans="1:11" s="149" customFormat="1" ht="21.75" customHeight="1" x14ac:dyDescent="0.15">
      <c r="A32" s="378" t="s">
        <v>357</v>
      </c>
      <c r="B32" s="379" t="s">
        <v>411</v>
      </c>
      <c r="C32" s="380" t="s">
        <v>47</v>
      </c>
      <c r="D32" s="369"/>
      <c r="E32" s="375" t="s">
        <v>357</v>
      </c>
      <c r="F32" s="379" t="s">
        <v>412</v>
      </c>
      <c r="G32" s="390" t="s">
        <v>47</v>
      </c>
      <c r="H32" s="369"/>
      <c r="I32" s="381"/>
      <c r="J32" s="374"/>
      <c r="K32" s="382" t="s">
        <v>47</v>
      </c>
    </row>
    <row r="33" spans="1:11" s="149" customFormat="1" ht="21.75" customHeight="1" x14ac:dyDescent="0.15">
      <c r="A33" s="383"/>
      <c r="B33" s="374"/>
      <c r="C33" s="384" t="s">
        <v>133</v>
      </c>
      <c r="D33" s="369"/>
      <c r="E33" s="381"/>
      <c r="F33" s="374"/>
      <c r="G33" s="395" t="s">
        <v>133</v>
      </c>
      <c r="H33" s="369"/>
      <c r="I33" s="373" t="s">
        <v>366</v>
      </c>
      <c r="J33" s="371" t="s">
        <v>413</v>
      </c>
      <c r="K33" s="394" t="s">
        <v>47</v>
      </c>
    </row>
    <row r="34" spans="1:11" s="149" customFormat="1" ht="21.75" customHeight="1" x14ac:dyDescent="0.15">
      <c r="A34" s="378" t="s">
        <v>366</v>
      </c>
      <c r="B34" s="379" t="s">
        <v>414</v>
      </c>
      <c r="C34" s="380" t="s">
        <v>13</v>
      </c>
      <c r="D34" s="369"/>
      <c r="E34" s="375" t="s">
        <v>357</v>
      </c>
      <c r="F34" s="379" t="s">
        <v>415</v>
      </c>
      <c r="G34" s="380" t="s">
        <v>13</v>
      </c>
      <c r="H34" s="369"/>
      <c r="I34" s="386" t="s">
        <v>416</v>
      </c>
      <c r="J34" s="415" t="s">
        <v>417</v>
      </c>
      <c r="K34" s="397" t="s">
        <v>47</v>
      </c>
    </row>
    <row r="35" spans="1:11" s="149" customFormat="1" ht="21.75" customHeight="1" x14ac:dyDescent="0.15">
      <c r="A35" s="388"/>
      <c r="B35" s="376"/>
      <c r="C35" s="389" t="s">
        <v>47</v>
      </c>
      <c r="D35" s="369"/>
      <c r="E35" s="381"/>
      <c r="F35" s="374"/>
      <c r="G35" s="384" t="s">
        <v>47</v>
      </c>
      <c r="H35" s="369"/>
      <c r="I35" s="386"/>
      <c r="J35" s="416"/>
      <c r="K35" s="404" t="s">
        <v>371</v>
      </c>
    </row>
    <row r="36" spans="1:11" s="149" customFormat="1" ht="21.75" customHeight="1" x14ac:dyDescent="0.15">
      <c r="A36" s="383"/>
      <c r="B36" s="374"/>
      <c r="C36" s="393" t="s">
        <v>370</v>
      </c>
      <c r="D36" s="369"/>
      <c r="E36" s="373" t="s">
        <v>372</v>
      </c>
      <c r="F36" s="371" t="s">
        <v>418</v>
      </c>
      <c r="G36" s="372" t="s">
        <v>377</v>
      </c>
      <c r="H36" s="369"/>
      <c r="I36" s="375" t="s">
        <v>378</v>
      </c>
      <c r="J36" s="379" t="s">
        <v>419</v>
      </c>
      <c r="K36" s="397" t="s">
        <v>382</v>
      </c>
    </row>
    <row r="37" spans="1:11" s="149" customFormat="1" ht="21.75" customHeight="1" x14ac:dyDescent="0.15">
      <c r="A37" s="388" t="s">
        <v>380</v>
      </c>
      <c r="B37" s="371" t="s">
        <v>420</v>
      </c>
      <c r="C37" s="372" t="s">
        <v>377</v>
      </c>
      <c r="D37" s="369"/>
      <c r="E37" s="375" t="s">
        <v>378</v>
      </c>
      <c r="F37" s="379" t="s">
        <v>421</v>
      </c>
      <c r="G37" s="390" t="s">
        <v>382</v>
      </c>
      <c r="H37" s="369"/>
      <c r="I37" s="386"/>
      <c r="J37" s="376"/>
      <c r="K37" s="398" t="s">
        <v>370</v>
      </c>
    </row>
    <row r="38" spans="1:11" s="149" customFormat="1" ht="21.75" customHeight="1" x14ac:dyDescent="0.15">
      <c r="A38" s="378" t="s">
        <v>378</v>
      </c>
      <c r="B38" s="379" t="s">
        <v>422</v>
      </c>
      <c r="C38" s="380" t="s">
        <v>382</v>
      </c>
      <c r="D38" s="369"/>
      <c r="E38" s="386"/>
      <c r="F38" s="376"/>
      <c r="G38" s="392" t="s">
        <v>377</v>
      </c>
      <c r="H38" s="403"/>
      <c r="I38" s="386"/>
      <c r="J38" s="376"/>
      <c r="K38" s="398" t="s">
        <v>376</v>
      </c>
    </row>
    <row r="39" spans="1:11" s="149" customFormat="1" ht="21.75" customHeight="1" x14ac:dyDescent="0.15">
      <c r="A39" s="388"/>
      <c r="B39" s="376"/>
      <c r="C39" s="392" t="s">
        <v>374</v>
      </c>
      <c r="D39" s="369"/>
      <c r="E39" s="386"/>
      <c r="F39" s="376"/>
      <c r="G39" s="392" t="s">
        <v>370</v>
      </c>
      <c r="H39" s="403"/>
      <c r="I39" s="386"/>
      <c r="J39" s="376"/>
      <c r="K39" s="404" t="s">
        <v>371</v>
      </c>
    </row>
    <row r="40" spans="1:11" s="149" customFormat="1" ht="21.75" customHeight="1" x14ac:dyDescent="0.15">
      <c r="A40" s="388"/>
      <c r="B40" s="376"/>
      <c r="C40" s="389" t="s">
        <v>377</v>
      </c>
      <c r="D40" s="369"/>
      <c r="E40" s="386"/>
      <c r="F40" s="376"/>
      <c r="G40" s="392" t="s">
        <v>371</v>
      </c>
      <c r="H40" s="403"/>
      <c r="I40" s="381"/>
      <c r="J40" s="374"/>
      <c r="K40" s="405" t="s">
        <v>375</v>
      </c>
    </row>
    <row r="41" spans="1:11" s="149" customFormat="1" ht="21.75" customHeight="1" x14ac:dyDescent="0.15">
      <c r="A41" s="383"/>
      <c r="B41" s="374"/>
      <c r="C41" s="393" t="s">
        <v>370</v>
      </c>
      <c r="D41" s="369"/>
      <c r="E41" s="381"/>
      <c r="F41" s="376"/>
      <c r="G41" s="392" t="s">
        <v>375</v>
      </c>
      <c r="H41" s="403"/>
      <c r="I41" s="406"/>
      <c r="J41" s="407"/>
      <c r="K41" s="406"/>
    </row>
    <row r="42" spans="1:11" s="149" customFormat="1" ht="21.75" customHeight="1" x14ac:dyDescent="0.15">
      <c r="A42" s="272" t="s">
        <v>380</v>
      </c>
      <c r="B42" s="371" t="s">
        <v>423</v>
      </c>
      <c r="C42" s="372" t="s">
        <v>377</v>
      </c>
      <c r="D42" s="369"/>
      <c r="E42" s="375" t="s">
        <v>380</v>
      </c>
      <c r="F42" s="379" t="s">
        <v>424</v>
      </c>
      <c r="G42" s="380" t="s">
        <v>382</v>
      </c>
      <c r="H42" s="403"/>
      <c r="I42" s="406"/>
      <c r="J42" s="407"/>
      <c r="K42" s="406"/>
    </row>
    <row r="43" spans="1:11" s="149" customFormat="1" ht="21.75" customHeight="1" x14ac:dyDescent="0.15">
      <c r="A43" s="272" t="s">
        <v>380</v>
      </c>
      <c r="B43" s="371" t="s">
        <v>425</v>
      </c>
      <c r="C43" s="372" t="s">
        <v>377</v>
      </c>
      <c r="D43" s="369"/>
      <c r="E43" s="381"/>
      <c r="F43" s="374"/>
      <c r="G43" s="384" t="s">
        <v>377</v>
      </c>
      <c r="H43" s="403"/>
      <c r="I43" s="406"/>
      <c r="J43" s="407"/>
      <c r="K43" s="406"/>
    </row>
    <row r="44" spans="1:11" s="149" customFormat="1" ht="21.75" customHeight="1" x14ac:dyDescent="0.15">
      <c r="A44" s="378" t="s">
        <v>378</v>
      </c>
      <c r="B44" s="379" t="s">
        <v>426</v>
      </c>
      <c r="C44" s="377" t="s">
        <v>382</v>
      </c>
      <c r="D44" s="408"/>
      <c r="E44" s="375" t="s">
        <v>372</v>
      </c>
      <c r="F44" s="379" t="s">
        <v>427</v>
      </c>
      <c r="G44" s="380" t="s">
        <v>382</v>
      </c>
      <c r="H44" s="403"/>
      <c r="I44" s="406"/>
      <c r="J44" s="407"/>
      <c r="K44" s="406"/>
    </row>
    <row r="45" spans="1:11" s="149" customFormat="1" ht="21.75" customHeight="1" x14ac:dyDescent="0.15">
      <c r="A45" s="388"/>
      <c r="B45" s="376"/>
      <c r="C45" s="398" t="s">
        <v>370</v>
      </c>
      <c r="D45" s="406"/>
      <c r="E45" s="381"/>
      <c r="F45" s="374"/>
      <c r="G45" s="382" t="s">
        <v>377</v>
      </c>
      <c r="H45" s="406"/>
      <c r="I45" s="406"/>
      <c r="J45" s="407"/>
      <c r="K45" s="406"/>
    </row>
    <row r="46" spans="1:11" s="149" customFormat="1" ht="21.75" customHeight="1" x14ac:dyDescent="0.15">
      <c r="A46" s="383"/>
      <c r="B46" s="374"/>
      <c r="C46" s="409" t="s">
        <v>376</v>
      </c>
      <c r="D46" s="406"/>
      <c r="E46" s="410"/>
      <c r="F46" s="411"/>
      <c r="G46" s="412"/>
      <c r="H46" s="406"/>
      <c r="I46" s="406"/>
      <c r="J46" s="407"/>
      <c r="K46" s="406"/>
    </row>
    <row r="47" spans="1:11" ht="13.5" customHeight="1" x14ac:dyDescent="0.15">
      <c r="A47" s="413"/>
      <c r="B47" s="414"/>
      <c r="C47" s="414"/>
      <c r="E47" s="410"/>
      <c r="I47" s="406"/>
      <c r="J47" s="407"/>
      <c r="K47" s="406"/>
    </row>
  </sheetData>
  <mergeCells count="8">
    <mergeCell ref="A1:F1"/>
    <mergeCell ref="H2:K2"/>
    <mergeCell ref="A4:B5"/>
    <mergeCell ref="C4:C5"/>
    <mergeCell ref="E4:F5"/>
    <mergeCell ref="G4:G5"/>
    <mergeCell ref="I4:J5"/>
    <mergeCell ref="K4:K5"/>
  </mergeCells>
  <phoneticPr fontId="3"/>
  <printOptions horizontalCentered="1"/>
  <pageMargins left="0.78740157480314965" right="0.78740157480314965" top="0.70866141732283472" bottom="0.98425196850393704" header="0.51181102362204722" footer="0.51181102362204722"/>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2014年度 入学生用</vt:lpstr>
      <vt:lpstr>【参考】学習・教育到達目標対応表（共通科目）</vt:lpstr>
      <vt:lpstr>【参考】学習・教育到達目標対応表（専門科目）</vt:lpstr>
      <vt:lpstr>【記入例】!Print_Area</vt:lpstr>
      <vt:lpstr>'【参考】学習・教育到達目標対応表（専門科目）'!Print_Area</vt:lpstr>
      <vt:lpstr>'2014年度 入学生用'!Print_Area</vt:lpstr>
      <vt:lpstr>'【参考】学習・教育到達目標対応表（共通科目）'!Print_Titles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中里敬子(Nakazato Keiko)</dc:creator>
  <cp:lastModifiedBy>中里敬子(Nakazato Keiko)</cp:lastModifiedBy>
  <cp:lastPrinted>2017-03-07T05:31:47Z</cp:lastPrinted>
  <dcterms:created xsi:type="dcterms:W3CDTF">2015-11-05T01:29:27Z</dcterms:created>
  <dcterms:modified xsi:type="dcterms:W3CDTF">2017-03-27T07:13:01Z</dcterms:modified>
</cp:coreProperties>
</file>